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700"/>
  </bookViews>
  <sheets>
    <sheet name="прил.№5" sheetId="3" r:id="rId1"/>
    <sheet name="Лист1" sheetId="4" r:id="rId2"/>
  </sheets>
  <definedNames>
    <definedName name="_xlnm.Print_Titles" localSheetId="0">прил.№5!$A:$A,прил.№5!$7:$10</definedName>
  </definedNames>
  <calcPr calcId="145621"/>
</workbook>
</file>

<file path=xl/calcChain.xml><?xml version="1.0" encoding="utf-8"?>
<calcChain xmlns="http://schemas.openxmlformats.org/spreadsheetml/2006/main">
  <c r="Q64" i="3" l="1"/>
  <c r="D54" i="3"/>
  <c r="D36" i="3"/>
  <c r="H56" i="4" l="1"/>
  <c r="G18" i="4" l="1"/>
  <c r="K56" i="4"/>
  <c r="I13" i="4"/>
  <c r="O56" i="4"/>
  <c r="M56" i="4"/>
  <c r="G56" i="4"/>
  <c r="G64" i="4" s="1"/>
  <c r="E56" i="4"/>
  <c r="X55" i="4"/>
  <c r="W55" i="4"/>
  <c r="V55" i="4"/>
  <c r="U55" i="4"/>
  <c r="T55" i="4"/>
  <c r="S55" i="4"/>
  <c r="R55" i="4"/>
  <c r="Q55" i="4"/>
  <c r="I55" i="4"/>
  <c r="X54" i="4"/>
  <c r="W54" i="4"/>
  <c r="V54" i="4"/>
  <c r="U54" i="4"/>
  <c r="T54" i="4"/>
  <c r="S54" i="4"/>
  <c r="R54" i="4"/>
  <c r="Q54" i="4"/>
  <c r="I54" i="4"/>
  <c r="X52" i="4"/>
  <c r="W52" i="4"/>
  <c r="V52" i="4"/>
  <c r="U52" i="4"/>
  <c r="T52" i="4"/>
  <c r="S52" i="4"/>
  <c r="R52" i="4"/>
  <c r="Q52" i="4"/>
  <c r="I52" i="4"/>
  <c r="W42" i="4"/>
  <c r="U42" i="4"/>
  <c r="T42" i="4"/>
  <c r="S42" i="4"/>
  <c r="R42" i="4"/>
  <c r="Q42" i="4"/>
  <c r="I42" i="4"/>
  <c r="X34" i="4"/>
  <c r="W34" i="4"/>
  <c r="V34" i="4"/>
  <c r="U34" i="4"/>
  <c r="T34" i="4"/>
  <c r="S34" i="4"/>
  <c r="R34" i="4"/>
  <c r="Q34" i="4"/>
  <c r="I34" i="4"/>
  <c r="X23" i="4"/>
  <c r="W23" i="4"/>
  <c r="V23" i="4"/>
  <c r="U23" i="4"/>
  <c r="T23" i="4"/>
  <c r="S23" i="4"/>
  <c r="R23" i="4"/>
  <c r="Q23" i="4"/>
  <c r="I23" i="4"/>
  <c r="X18" i="4"/>
  <c r="W18" i="4"/>
  <c r="V18" i="4"/>
  <c r="U18" i="4"/>
  <c r="T18" i="4"/>
  <c r="S18" i="4"/>
  <c r="R18" i="4"/>
  <c r="Q18" i="4"/>
  <c r="I18" i="4"/>
  <c r="B12" i="4"/>
  <c r="C12" i="4" s="1"/>
  <c r="E12" i="4" s="1"/>
  <c r="F12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I56" i="4" l="1"/>
  <c r="T13" i="4"/>
  <c r="R13" i="4"/>
  <c r="X13" i="4"/>
  <c r="S13" i="4"/>
  <c r="W13" i="4"/>
  <c r="V13" i="4"/>
  <c r="Q13" i="4"/>
  <c r="U13" i="4"/>
  <c r="K41" i="3"/>
  <c r="I41" i="3"/>
  <c r="H41" i="3"/>
  <c r="Q41" i="3"/>
  <c r="M51" i="3"/>
  <c r="H57" i="3"/>
  <c r="H47" i="3"/>
  <c r="H48" i="3"/>
  <c r="D25" i="3"/>
  <c r="P57" i="3"/>
  <c r="Q57" i="3"/>
  <c r="R57" i="3"/>
  <c r="S57" i="3"/>
  <c r="T57" i="3"/>
  <c r="U57" i="3"/>
  <c r="V57" i="3"/>
  <c r="W57" i="3"/>
  <c r="Q16" i="3"/>
  <c r="F54" i="3"/>
  <c r="Q14" i="3"/>
  <c r="P41" i="3"/>
  <c r="R41" i="3"/>
  <c r="T41" i="3"/>
  <c r="U41" i="3"/>
  <c r="V41" i="3"/>
  <c r="W41" i="3"/>
  <c r="P48" i="3"/>
  <c r="Q48" i="3"/>
  <c r="R48" i="3"/>
  <c r="S48" i="3"/>
  <c r="T48" i="3"/>
  <c r="U48" i="3"/>
  <c r="V48" i="3"/>
  <c r="W48" i="3"/>
  <c r="P55" i="4" l="1"/>
  <c r="P42" i="4"/>
  <c r="P23" i="4"/>
  <c r="P54" i="4"/>
  <c r="P52" i="4"/>
  <c r="P34" i="4"/>
  <c r="P18" i="4"/>
  <c r="P13" i="4"/>
  <c r="H13" i="4"/>
  <c r="W56" i="4"/>
  <c r="H54" i="4"/>
  <c r="H52" i="4"/>
  <c r="H34" i="4"/>
  <c r="H18" i="4"/>
  <c r="H42" i="4"/>
  <c r="H55" i="4"/>
  <c r="Q13" i="3"/>
  <c r="P14" i="3"/>
  <c r="R14" i="3"/>
  <c r="S14" i="3"/>
  <c r="T14" i="3"/>
  <c r="U14" i="3"/>
  <c r="V14" i="3"/>
  <c r="W14" i="3"/>
  <c r="H14" i="3"/>
  <c r="D47" i="3"/>
  <c r="D12" i="3"/>
  <c r="F55" i="4" l="1"/>
  <c r="F53" i="4"/>
  <c r="F42" i="4"/>
  <c r="F18" i="4"/>
  <c r="F34" i="4"/>
  <c r="F54" i="4"/>
  <c r="F52" i="4"/>
  <c r="F13" i="4"/>
  <c r="V56" i="4"/>
  <c r="U56" i="4"/>
  <c r="N54" i="4"/>
  <c r="N52" i="4"/>
  <c r="N34" i="4"/>
  <c r="N18" i="4"/>
  <c r="N55" i="4"/>
  <c r="N42" i="4"/>
  <c r="N23" i="4"/>
  <c r="N13" i="4"/>
  <c r="N56" i="4"/>
  <c r="T56" i="4"/>
  <c r="R56" i="4"/>
  <c r="S56" i="4"/>
  <c r="Q56" i="4"/>
  <c r="L55" i="4"/>
  <c r="L42" i="4"/>
  <c r="L23" i="4"/>
  <c r="L18" i="4"/>
  <c r="L34" i="4"/>
  <c r="L54" i="4"/>
  <c r="L52" i="4"/>
  <c r="L13" i="4"/>
  <c r="P56" i="4"/>
  <c r="X56" i="4"/>
  <c r="N47" i="3"/>
  <c r="L47" i="3"/>
  <c r="L54" i="3"/>
  <c r="N54" i="3"/>
  <c r="J54" i="3"/>
  <c r="J47" i="3"/>
  <c r="J30" i="3"/>
  <c r="J25" i="3" s="1"/>
  <c r="J21" i="3"/>
  <c r="J12" i="3"/>
  <c r="J31" i="3"/>
  <c r="J36" i="3"/>
  <c r="J38" i="3"/>
  <c r="J44" i="3"/>
  <c r="J49" i="3"/>
  <c r="J58" i="3"/>
  <c r="D58" i="3"/>
  <c r="P54" i="3"/>
  <c r="D49" i="3"/>
  <c r="D44" i="3"/>
  <c r="D38" i="3"/>
  <c r="D31" i="3"/>
  <c r="D64" i="3" s="1"/>
  <c r="D69" i="3" s="1"/>
  <c r="D21" i="3"/>
  <c r="L56" i="4" l="1"/>
  <c r="J23" i="4"/>
  <c r="J55" i="4"/>
  <c r="J42" i="4"/>
  <c r="J52" i="4"/>
  <c r="J18" i="4"/>
  <c r="J34" i="4"/>
  <c r="J54" i="4"/>
  <c r="J13" i="4"/>
  <c r="P47" i="3"/>
  <c r="Q47" i="3"/>
  <c r="W47" i="3"/>
  <c r="V47" i="3"/>
  <c r="J11" i="3"/>
  <c r="P12" i="3"/>
  <c r="J63" i="3"/>
  <c r="U47" i="3"/>
  <c r="T47" i="3"/>
  <c r="D63" i="3"/>
  <c r="D68" i="3" s="1"/>
  <c r="D65" i="3"/>
  <c r="D70" i="3" s="1"/>
  <c r="D11" i="3"/>
  <c r="T37" i="3"/>
  <c r="P60" i="3"/>
  <c r="Q59" i="3"/>
  <c r="P59" i="3"/>
  <c r="Q56" i="3"/>
  <c r="P56" i="3"/>
  <c r="Q55" i="3"/>
  <c r="P55" i="3"/>
  <c r="P52" i="3"/>
  <c r="Q52" i="3"/>
  <c r="P53" i="3"/>
  <c r="Q53" i="3"/>
  <c r="P51" i="3"/>
  <c r="Q51" i="3"/>
  <c r="Q50" i="3"/>
  <c r="P50" i="3"/>
  <c r="N58" i="3"/>
  <c r="L58" i="3"/>
  <c r="Q58" i="3"/>
  <c r="N49" i="3"/>
  <c r="L49" i="3"/>
  <c r="Q49" i="3"/>
  <c r="N38" i="3"/>
  <c r="L38" i="3"/>
  <c r="N36" i="3"/>
  <c r="L36" i="3"/>
  <c r="N25" i="3"/>
  <c r="L25" i="3"/>
  <c r="N21" i="3"/>
  <c r="L21" i="3"/>
  <c r="N12" i="3"/>
  <c r="J56" i="4" l="1"/>
  <c r="N11" i="3"/>
  <c r="J68" i="3"/>
  <c r="K48" i="3"/>
  <c r="D66" i="3"/>
  <c r="D61" i="3"/>
  <c r="E18" i="3" s="1"/>
  <c r="P58" i="3"/>
  <c r="N31" i="3"/>
  <c r="N64" i="3" s="1"/>
  <c r="Q54" i="3"/>
  <c r="P49" i="3"/>
  <c r="N44" i="3"/>
  <c r="N63" i="3" s="1"/>
  <c r="N68" i="3" s="1"/>
  <c r="L12" i="3"/>
  <c r="T12" i="3" s="1"/>
  <c r="L31" i="3"/>
  <c r="L44" i="3"/>
  <c r="E70" i="3" l="1"/>
  <c r="E64" i="4"/>
  <c r="V12" i="3"/>
  <c r="E63" i="3"/>
  <c r="E17" i="3"/>
  <c r="E64" i="3"/>
  <c r="E58" i="3"/>
  <c r="E55" i="3"/>
  <c r="E53" i="3"/>
  <c r="E51" i="3"/>
  <c r="E49" i="3"/>
  <c r="E45" i="3"/>
  <c r="E43" i="3"/>
  <c r="E40" i="3"/>
  <c r="E38" i="3"/>
  <c r="E36" i="3"/>
  <c r="E34" i="3"/>
  <c r="E32" i="3"/>
  <c r="E30" i="3"/>
  <c r="E28" i="3"/>
  <c r="E26" i="3"/>
  <c r="E24" i="3"/>
  <c r="E22" i="3"/>
  <c r="E20" i="3"/>
  <c r="E15" i="3"/>
  <c r="E13" i="3"/>
  <c r="E65" i="3"/>
  <c r="E59" i="3"/>
  <c r="E56" i="3"/>
  <c r="E54" i="3"/>
  <c r="E52" i="3"/>
  <c r="E50" i="3"/>
  <c r="E46" i="3"/>
  <c r="E44" i="3"/>
  <c r="E42" i="3"/>
  <c r="E39" i="3"/>
  <c r="E37" i="3"/>
  <c r="E35" i="3"/>
  <c r="E33" i="3"/>
  <c r="E31" i="3"/>
  <c r="E29" i="3"/>
  <c r="E27" i="3"/>
  <c r="E25" i="3"/>
  <c r="E23" i="3"/>
  <c r="E21" i="3"/>
  <c r="E19" i="3"/>
  <c r="E16" i="3"/>
  <c r="E12" i="3"/>
  <c r="E11" i="3"/>
  <c r="E68" i="3"/>
  <c r="E69" i="3"/>
  <c r="L11" i="3"/>
  <c r="E61" i="3" l="1"/>
  <c r="Q11" i="3"/>
  <c r="P11" i="3"/>
  <c r="W60" i="3" l="1"/>
  <c r="V60" i="3"/>
  <c r="R60" i="3"/>
  <c r="H60" i="3"/>
  <c r="W59" i="3"/>
  <c r="V59" i="3"/>
  <c r="U59" i="3"/>
  <c r="T59" i="3"/>
  <c r="S59" i="3"/>
  <c r="R59" i="3"/>
  <c r="H59" i="3"/>
  <c r="H58" i="3" s="1"/>
  <c r="W58" i="3"/>
  <c r="U58" i="3"/>
  <c r="F58" i="3"/>
  <c r="S58" i="3" s="1"/>
  <c r="W56" i="3"/>
  <c r="V56" i="3"/>
  <c r="U56" i="3"/>
  <c r="T56" i="3"/>
  <c r="S56" i="3"/>
  <c r="R56" i="3"/>
  <c r="H56" i="3"/>
  <c r="W55" i="3"/>
  <c r="V55" i="3"/>
  <c r="U55" i="3"/>
  <c r="T55" i="3"/>
  <c r="S55" i="3"/>
  <c r="R55" i="3"/>
  <c r="H55" i="3"/>
  <c r="W54" i="3"/>
  <c r="U54" i="3"/>
  <c r="S54" i="3"/>
  <c r="W53" i="3"/>
  <c r="V53" i="3"/>
  <c r="U53" i="3"/>
  <c r="T53" i="3"/>
  <c r="S53" i="3"/>
  <c r="R53" i="3"/>
  <c r="H53" i="3"/>
  <c r="W52" i="3"/>
  <c r="V52" i="3"/>
  <c r="U52" i="3"/>
  <c r="T52" i="3"/>
  <c r="S52" i="3"/>
  <c r="R52" i="3"/>
  <c r="H52" i="3"/>
  <c r="W51" i="3"/>
  <c r="V51" i="3"/>
  <c r="U51" i="3"/>
  <c r="T51" i="3"/>
  <c r="S51" i="3"/>
  <c r="R51" i="3"/>
  <c r="H51" i="3"/>
  <c r="W50" i="3"/>
  <c r="V50" i="3"/>
  <c r="U50" i="3"/>
  <c r="T50" i="3"/>
  <c r="S50" i="3"/>
  <c r="R50" i="3"/>
  <c r="H50" i="3"/>
  <c r="W49" i="3"/>
  <c r="U49" i="3"/>
  <c r="F49" i="3"/>
  <c r="R49" i="3" s="1"/>
  <c r="F47" i="3"/>
  <c r="W46" i="3"/>
  <c r="V46" i="3"/>
  <c r="U46" i="3"/>
  <c r="T46" i="3"/>
  <c r="S46" i="3"/>
  <c r="R46" i="3"/>
  <c r="Q46" i="3"/>
  <c r="P46" i="3"/>
  <c r="H46" i="3"/>
  <c r="W45" i="3"/>
  <c r="V45" i="3"/>
  <c r="U45" i="3"/>
  <c r="T45" i="3"/>
  <c r="S45" i="3"/>
  <c r="R45" i="3"/>
  <c r="Q45" i="3"/>
  <c r="P45" i="3"/>
  <c r="H45" i="3"/>
  <c r="W44" i="3"/>
  <c r="U44" i="3"/>
  <c r="Q44" i="3"/>
  <c r="V44" i="3"/>
  <c r="T44" i="3"/>
  <c r="F44" i="3"/>
  <c r="S44" i="3" s="1"/>
  <c r="W43" i="3"/>
  <c r="V43" i="3"/>
  <c r="U43" i="3"/>
  <c r="T43" i="3"/>
  <c r="S43" i="3"/>
  <c r="R43" i="3"/>
  <c r="Q43" i="3"/>
  <c r="P43" i="3"/>
  <c r="H43" i="3"/>
  <c r="W42" i="3"/>
  <c r="V42" i="3"/>
  <c r="U42" i="3"/>
  <c r="T42" i="3"/>
  <c r="S42" i="3"/>
  <c r="R42" i="3"/>
  <c r="Q42" i="3"/>
  <c r="P42" i="3"/>
  <c r="H42" i="3"/>
  <c r="W40" i="3"/>
  <c r="V40" i="3"/>
  <c r="U40" i="3"/>
  <c r="T40" i="3"/>
  <c r="S40" i="3"/>
  <c r="R40" i="3"/>
  <c r="Q40" i="3"/>
  <c r="P40" i="3"/>
  <c r="H40" i="3"/>
  <c r="W39" i="3"/>
  <c r="V39" i="3"/>
  <c r="U39" i="3"/>
  <c r="T39" i="3"/>
  <c r="S39" i="3"/>
  <c r="R39" i="3"/>
  <c r="Q39" i="3"/>
  <c r="P39" i="3"/>
  <c r="H39" i="3"/>
  <c r="W38" i="3"/>
  <c r="U38" i="3"/>
  <c r="Q38" i="3"/>
  <c r="V38" i="3"/>
  <c r="T38" i="3"/>
  <c r="F38" i="3"/>
  <c r="S38" i="3" s="1"/>
  <c r="W37" i="3"/>
  <c r="V37" i="3"/>
  <c r="U37" i="3"/>
  <c r="S37" i="3"/>
  <c r="R37" i="3"/>
  <c r="Q37" i="3"/>
  <c r="P37" i="3"/>
  <c r="H37" i="3"/>
  <c r="H36" i="3" s="1"/>
  <c r="W36" i="3"/>
  <c r="U36" i="3"/>
  <c r="F36" i="3"/>
  <c r="S36" i="3" s="1"/>
  <c r="W35" i="3"/>
  <c r="V35" i="3"/>
  <c r="U35" i="3"/>
  <c r="T35" i="3"/>
  <c r="S35" i="3"/>
  <c r="R35" i="3"/>
  <c r="Q35" i="3"/>
  <c r="P35" i="3"/>
  <c r="H35" i="3"/>
  <c r="W34" i="3"/>
  <c r="V34" i="3"/>
  <c r="U34" i="3"/>
  <c r="T34" i="3"/>
  <c r="S34" i="3"/>
  <c r="R34" i="3"/>
  <c r="Q34" i="3"/>
  <c r="P34" i="3"/>
  <c r="H34" i="3"/>
  <c r="W33" i="3"/>
  <c r="V33" i="3"/>
  <c r="U33" i="3"/>
  <c r="T33" i="3"/>
  <c r="S33" i="3"/>
  <c r="R33" i="3"/>
  <c r="Q33" i="3"/>
  <c r="P33" i="3"/>
  <c r="H33" i="3"/>
  <c r="W32" i="3"/>
  <c r="V32" i="3"/>
  <c r="U32" i="3"/>
  <c r="T32" i="3"/>
  <c r="S32" i="3"/>
  <c r="R32" i="3"/>
  <c r="Q32" i="3"/>
  <c r="P32" i="3"/>
  <c r="H32" i="3"/>
  <c r="W31" i="3"/>
  <c r="U31" i="3"/>
  <c r="F31" i="3"/>
  <c r="S31" i="3" s="1"/>
  <c r="W30" i="3"/>
  <c r="V30" i="3"/>
  <c r="U30" i="3"/>
  <c r="T30" i="3"/>
  <c r="S30" i="3"/>
  <c r="R30" i="3"/>
  <c r="Q30" i="3"/>
  <c r="P30" i="3"/>
  <c r="H30" i="3"/>
  <c r="W29" i="3"/>
  <c r="V29" i="3"/>
  <c r="U29" i="3"/>
  <c r="T29" i="3"/>
  <c r="S29" i="3"/>
  <c r="R29" i="3"/>
  <c r="Q29" i="3"/>
  <c r="P29" i="3"/>
  <c r="H29" i="3"/>
  <c r="W28" i="3"/>
  <c r="V28" i="3"/>
  <c r="U28" i="3"/>
  <c r="T28" i="3"/>
  <c r="S28" i="3"/>
  <c r="R28" i="3"/>
  <c r="Q28" i="3"/>
  <c r="P28" i="3"/>
  <c r="H28" i="3"/>
  <c r="W27" i="3"/>
  <c r="V27" i="3"/>
  <c r="U27" i="3"/>
  <c r="T27" i="3"/>
  <c r="S27" i="3"/>
  <c r="R27" i="3"/>
  <c r="Q27" i="3"/>
  <c r="P27" i="3"/>
  <c r="H27" i="3"/>
  <c r="V26" i="3"/>
  <c r="U26" i="3"/>
  <c r="T26" i="3"/>
  <c r="S26" i="3"/>
  <c r="R26" i="3"/>
  <c r="Q26" i="3"/>
  <c r="P26" i="3"/>
  <c r="H26" i="3"/>
  <c r="U25" i="3"/>
  <c r="Q25" i="3"/>
  <c r="V25" i="3"/>
  <c r="T25" i="3"/>
  <c r="F25" i="3"/>
  <c r="W24" i="3"/>
  <c r="V24" i="3"/>
  <c r="U24" i="3"/>
  <c r="T24" i="3"/>
  <c r="S24" i="3"/>
  <c r="R24" i="3"/>
  <c r="Q24" i="3"/>
  <c r="P24" i="3"/>
  <c r="H24" i="3"/>
  <c r="W23" i="3"/>
  <c r="V23" i="3"/>
  <c r="U23" i="3"/>
  <c r="T23" i="3"/>
  <c r="S23" i="3"/>
  <c r="R23" i="3"/>
  <c r="Q23" i="3"/>
  <c r="P23" i="3"/>
  <c r="H23" i="3"/>
  <c r="W22" i="3"/>
  <c r="V22" i="3"/>
  <c r="U22" i="3"/>
  <c r="T22" i="3"/>
  <c r="S22" i="3"/>
  <c r="R22" i="3"/>
  <c r="Q22" i="3"/>
  <c r="P22" i="3"/>
  <c r="H22" i="3"/>
  <c r="W21" i="3"/>
  <c r="U21" i="3"/>
  <c r="F21" i="3"/>
  <c r="S21" i="3" s="1"/>
  <c r="W20" i="3"/>
  <c r="V20" i="3"/>
  <c r="U20" i="3"/>
  <c r="T20" i="3"/>
  <c r="S20" i="3"/>
  <c r="R20" i="3"/>
  <c r="Q20" i="3"/>
  <c r="P20" i="3"/>
  <c r="H20" i="3"/>
  <c r="W19" i="3"/>
  <c r="V19" i="3"/>
  <c r="U19" i="3"/>
  <c r="T19" i="3"/>
  <c r="S19" i="3"/>
  <c r="R19" i="3"/>
  <c r="Q19" i="3"/>
  <c r="P19" i="3"/>
  <c r="H19" i="3"/>
  <c r="W17" i="3"/>
  <c r="V17" i="3"/>
  <c r="U17" i="3"/>
  <c r="T17" i="3"/>
  <c r="S17" i="3"/>
  <c r="R17" i="3"/>
  <c r="Q17" i="3"/>
  <c r="P17" i="3"/>
  <c r="H17" i="3"/>
  <c r="V16" i="3"/>
  <c r="T16" i="3"/>
  <c r="S16" i="3"/>
  <c r="R16" i="3"/>
  <c r="P16" i="3"/>
  <c r="H16" i="3"/>
  <c r="W15" i="3"/>
  <c r="V15" i="3"/>
  <c r="U15" i="3"/>
  <c r="T15" i="3"/>
  <c r="S15" i="3"/>
  <c r="R15" i="3"/>
  <c r="Q15" i="3"/>
  <c r="P15" i="3"/>
  <c r="H15" i="3"/>
  <c r="W13" i="3"/>
  <c r="V13" i="3"/>
  <c r="U13" i="3"/>
  <c r="T13" i="3"/>
  <c r="S13" i="3"/>
  <c r="R13" i="3"/>
  <c r="P13" i="3"/>
  <c r="H13" i="3"/>
  <c r="U12" i="3"/>
  <c r="Q12" i="3"/>
  <c r="F12" i="3"/>
  <c r="T11" i="3"/>
  <c r="B10" i="3"/>
  <c r="C10" i="3" s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R47" i="3" l="1"/>
  <c r="S47" i="3"/>
  <c r="F11" i="3"/>
  <c r="R11" i="3" s="1"/>
  <c r="R12" i="3"/>
  <c r="H49" i="3"/>
  <c r="H21" i="3"/>
  <c r="F64" i="3"/>
  <c r="F69" i="3" s="1"/>
  <c r="H31" i="3"/>
  <c r="S11" i="3"/>
  <c r="R25" i="3"/>
  <c r="S25" i="3"/>
  <c r="H54" i="3"/>
  <c r="F65" i="3"/>
  <c r="S12" i="3"/>
  <c r="R38" i="3"/>
  <c r="R44" i="3"/>
  <c r="S49" i="3"/>
  <c r="W25" i="3"/>
  <c r="V11" i="3"/>
  <c r="W12" i="3"/>
  <c r="F70" i="3"/>
  <c r="U11" i="3"/>
  <c r="W11" i="3"/>
  <c r="P21" i="3"/>
  <c r="R21" i="3"/>
  <c r="T21" i="3"/>
  <c r="V21" i="3"/>
  <c r="P31" i="3"/>
  <c r="R31" i="3"/>
  <c r="T31" i="3"/>
  <c r="V31" i="3"/>
  <c r="P36" i="3"/>
  <c r="R36" i="3"/>
  <c r="T36" i="3"/>
  <c r="V36" i="3"/>
  <c r="T49" i="3"/>
  <c r="V49" i="3"/>
  <c r="R54" i="3"/>
  <c r="T54" i="3"/>
  <c r="V54" i="3"/>
  <c r="R58" i="3"/>
  <c r="T58" i="3"/>
  <c r="V58" i="3"/>
  <c r="F61" i="3"/>
  <c r="F63" i="3"/>
  <c r="L63" i="3"/>
  <c r="O48" i="3"/>
  <c r="J64" i="3"/>
  <c r="L64" i="3"/>
  <c r="J65" i="3"/>
  <c r="Q65" i="3" s="1"/>
  <c r="L65" i="3"/>
  <c r="N65" i="3"/>
  <c r="H12" i="3"/>
  <c r="Q21" i="3"/>
  <c r="H25" i="3"/>
  <c r="P25" i="3"/>
  <c r="Q31" i="3"/>
  <c r="Q36" i="3"/>
  <c r="H38" i="3"/>
  <c r="P38" i="3"/>
  <c r="H44" i="3"/>
  <c r="P44" i="3"/>
  <c r="J61" i="3" l="1"/>
  <c r="M48" i="3"/>
  <c r="L68" i="3"/>
  <c r="H68" i="3" s="1"/>
  <c r="V63" i="3"/>
  <c r="T63" i="3"/>
  <c r="Q63" i="3"/>
  <c r="T65" i="3"/>
  <c r="P63" i="3"/>
  <c r="T64" i="3"/>
  <c r="P64" i="3"/>
  <c r="V64" i="3"/>
  <c r="V65" i="3"/>
  <c r="P65" i="3"/>
  <c r="W65" i="3"/>
  <c r="N70" i="3"/>
  <c r="S65" i="3"/>
  <c r="J70" i="3"/>
  <c r="R65" i="3"/>
  <c r="L69" i="3"/>
  <c r="U64" i="3"/>
  <c r="S63" i="3"/>
  <c r="R63" i="3"/>
  <c r="G63" i="3"/>
  <c r="F68" i="3"/>
  <c r="G59" i="3"/>
  <c r="G55" i="3"/>
  <c r="G52" i="3"/>
  <c r="G50" i="3"/>
  <c r="G46" i="3"/>
  <c r="G43" i="3"/>
  <c r="G40" i="3"/>
  <c r="G37" i="3"/>
  <c r="G34" i="3"/>
  <c r="G32" i="3"/>
  <c r="G28" i="3"/>
  <c r="G24" i="3"/>
  <c r="G22" i="3"/>
  <c r="G19" i="3"/>
  <c r="G15" i="3"/>
  <c r="G56" i="3"/>
  <c r="G53" i="3"/>
  <c r="G51" i="3"/>
  <c r="G45" i="3"/>
  <c r="G44" i="3"/>
  <c r="G42" i="3"/>
  <c r="G39" i="3"/>
  <c r="G38" i="3"/>
  <c r="G35" i="3"/>
  <c r="G33" i="3"/>
  <c r="G30" i="3"/>
  <c r="G29" i="3"/>
  <c r="G27" i="3"/>
  <c r="G26" i="3"/>
  <c r="G25" i="3"/>
  <c r="G23" i="3"/>
  <c r="G20" i="3"/>
  <c r="G17" i="3"/>
  <c r="G16" i="3"/>
  <c r="G13" i="3"/>
  <c r="G12" i="3"/>
  <c r="H64" i="3"/>
  <c r="H65" i="3"/>
  <c r="H11" i="3"/>
  <c r="U65" i="3"/>
  <c r="L70" i="3"/>
  <c r="N69" i="3"/>
  <c r="W64" i="3"/>
  <c r="J69" i="3"/>
  <c r="S64" i="3"/>
  <c r="R64" i="3"/>
  <c r="U63" i="3"/>
  <c r="L61" i="3"/>
  <c r="G58" i="3"/>
  <c r="G49" i="3"/>
  <c r="G31" i="3"/>
  <c r="G21" i="3"/>
  <c r="G64" i="3"/>
  <c r="V61" i="3"/>
  <c r="H63" i="3"/>
  <c r="G54" i="3"/>
  <c r="G36" i="3"/>
  <c r="G65" i="3"/>
  <c r="W63" i="3"/>
  <c r="N61" i="3"/>
  <c r="K14" i="3" l="1"/>
  <c r="K57" i="3"/>
  <c r="K47" i="3"/>
  <c r="O65" i="3"/>
  <c r="O57" i="3"/>
  <c r="O41" i="3"/>
  <c r="O14" i="3"/>
  <c r="O47" i="3"/>
  <c r="M12" i="3"/>
  <c r="M57" i="3"/>
  <c r="M41" i="3"/>
  <c r="M14" i="3"/>
  <c r="M47" i="3"/>
  <c r="N66" i="3"/>
  <c r="K64" i="3"/>
  <c r="Q61" i="3"/>
  <c r="P61" i="3"/>
  <c r="P70" i="3"/>
  <c r="Q70" i="3"/>
  <c r="T68" i="3"/>
  <c r="P69" i="3"/>
  <c r="Q69" i="3"/>
  <c r="P68" i="3"/>
  <c r="Q68" i="3"/>
  <c r="M59" i="3"/>
  <c r="M35" i="3"/>
  <c r="M27" i="3"/>
  <c r="M21" i="3"/>
  <c r="M56" i="3"/>
  <c r="M55" i="3"/>
  <c r="M39" i="3"/>
  <c r="M24" i="3"/>
  <c r="M23" i="3"/>
  <c r="M22" i="3"/>
  <c r="M19" i="3"/>
  <c r="M17" i="3"/>
  <c r="M16" i="3"/>
  <c r="M15" i="3"/>
  <c r="M13" i="3"/>
  <c r="M54" i="3"/>
  <c r="M53" i="3"/>
  <c r="M52" i="3"/>
  <c r="M50" i="3"/>
  <c r="M46" i="3"/>
  <c r="M43" i="3"/>
  <c r="M42" i="3"/>
  <c r="M40" i="3"/>
  <c r="M38" i="3"/>
  <c r="M37" i="3"/>
  <c r="M33" i="3"/>
  <c r="M29" i="3"/>
  <c r="M28" i="3"/>
  <c r="M26" i="3"/>
  <c r="M32" i="3"/>
  <c r="M36" i="3"/>
  <c r="M45" i="3"/>
  <c r="M58" i="3"/>
  <c r="M25" i="3"/>
  <c r="M34" i="3"/>
  <c r="M49" i="3"/>
  <c r="M20" i="3"/>
  <c r="M30" i="3"/>
  <c r="M44" i="3"/>
  <c r="M31" i="3"/>
  <c r="K23" i="3"/>
  <c r="K17" i="3"/>
  <c r="K59" i="3"/>
  <c r="K53" i="3"/>
  <c r="K52" i="3"/>
  <c r="K51" i="3"/>
  <c r="K50" i="3"/>
  <c r="K43" i="3"/>
  <c r="K42" i="3"/>
  <c r="K37" i="3"/>
  <c r="K34" i="3"/>
  <c r="K33" i="3"/>
  <c r="K29" i="3"/>
  <c r="K28" i="3"/>
  <c r="K27" i="3"/>
  <c r="K26" i="3"/>
  <c r="K56" i="3"/>
  <c r="K55" i="3"/>
  <c r="K54" i="3"/>
  <c r="K46" i="3"/>
  <c r="K39" i="3"/>
  <c r="K35" i="3"/>
  <c r="K24" i="3"/>
  <c r="K22" i="3"/>
  <c r="K21" i="3"/>
  <c r="K19" i="3"/>
  <c r="K16" i="3"/>
  <c r="K15" i="3"/>
  <c r="K13" i="3"/>
  <c r="K25" i="3"/>
  <c r="K32" i="3"/>
  <c r="K45" i="3"/>
  <c r="K58" i="3"/>
  <c r="K20" i="3"/>
  <c r="K30" i="3"/>
  <c r="K40" i="3"/>
  <c r="K36" i="3"/>
  <c r="K49" i="3"/>
  <c r="K12" i="3"/>
  <c r="K38" i="3"/>
  <c r="K44" i="3"/>
  <c r="K31" i="3"/>
  <c r="K65" i="3"/>
  <c r="M65" i="3"/>
  <c r="K63" i="3"/>
  <c r="O64" i="3"/>
  <c r="V68" i="3"/>
  <c r="O11" i="3"/>
  <c r="W68" i="3"/>
  <c r="U68" i="3"/>
  <c r="L66" i="3"/>
  <c r="T66" i="3" s="1"/>
  <c r="W69" i="3"/>
  <c r="V69" i="3"/>
  <c r="W61" i="3"/>
  <c r="O56" i="3"/>
  <c r="O53" i="3"/>
  <c r="O51" i="3"/>
  <c r="O45" i="3"/>
  <c r="O42" i="3"/>
  <c r="O39" i="3"/>
  <c r="O35" i="3"/>
  <c r="O33" i="3"/>
  <c r="O30" i="3"/>
  <c r="O29" i="3"/>
  <c r="O27" i="3"/>
  <c r="O26" i="3"/>
  <c r="O23" i="3"/>
  <c r="O20" i="3"/>
  <c r="O17" i="3"/>
  <c r="O16" i="3"/>
  <c r="O13" i="3"/>
  <c r="O59" i="3"/>
  <c r="O55" i="3"/>
  <c r="O52" i="3"/>
  <c r="O50" i="3"/>
  <c r="O46" i="3"/>
  <c r="O44" i="3"/>
  <c r="O43" i="3"/>
  <c r="O40" i="3"/>
  <c r="O38" i="3"/>
  <c r="O37" i="3"/>
  <c r="O34" i="3"/>
  <c r="O32" i="3"/>
  <c r="O28" i="3"/>
  <c r="O25" i="3"/>
  <c r="O24" i="3"/>
  <c r="O22" i="3"/>
  <c r="O19" i="3"/>
  <c r="O15" i="3"/>
  <c r="O12" i="3"/>
  <c r="O21" i="3"/>
  <c r="O31" i="3"/>
  <c r="O36" i="3"/>
  <c r="O49" i="3"/>
  <c r="O54" i="3"/>
  <c r="O58" i="3"/>
  <c r="H61" i="3"/>
  <c r="U61" i="3"/>
  <c r="T61" i="3"/>
  <c r="S69" i="3"/>
  <c r="H69" i="3"/>
  <c r="R69" i="3"/>
  <c r="T70" i="3"/>
  <c r="U70" i="3"/>
  <c r="F66" i="3"/>
  <c r="R66" i="3" s="1"/>
  <c r="J66" i="3"/>
  <c r="P66" i="3" s="1"/>
  <c r="S61" i="3"/>
  <c r="R61" i="3"/>
  <c r="R68" i="3"/>
  <c r="K68" i="3"/>
  <c r="S68" i="3"/>
  <c r="U69" i="3"/>
  <c r="T69" i="3"/>
  <c r="R70" i="3"/>
  <c r="K70" i="3"/>
  <c r="S70" i="3"/>
  <c r="H70" i="3"/>
  <c r="V70" i="3"/>
  <c r="W70" i="3"/>
  <c r="G61" i="3"/>
  <c r="K61" i="3"/>
  <c r="O63" i="3"/>
  <c r="M63" i="3"/>
  <c r="M64" i="3"/>
  <c r="I57" i="3" l="1"/>
  <c r="I48" i="3"/>
  <c r="I60" i="3"/>
  <c r="I47" i="3"/>
  <c r="I64" i="3"/>
  <c r="I14" i="3"/>
  <c r="M68" i="3"/>
  <c r="M61" i="3"/>
  <c r="M70" i="3"/>
  <c r="G68" i="3"/>
  <c r="G11" i="3"/>
  <c r="O61" i="3"/>
  <c r="Q66" i="3"/>
  <c r="K11" i="3"/>
  <c r="M60" i="3"/>
  <c r="M11" i="3"/>
  <c r="M69" i="3"/>
  <c r="I56" i="3"/>
  <c r="I53" i="3"/>
  <c r="I51" i="3"/>
  <c r="I45" i="3"/>
  <c r="I42" i="3"/>
  <c r="I39" i="3"/>
  <c r="I35" i="3"/>
  <c r="I33" i="3"/>
  <c r="I30" i="3"/>
  <c r="I29" i="3"/>
  <c r="I27" i="3"/>
  <c r="I26" i="3"/>
  <c r="I23" i="3"/>
  <c r="I20" i="3"/>
  <c r="I17" i="3"/>
  <c r="I16" i="3"/>
  <c r="I13" i="3"/>
  <c r="I32" i="3"/>
  <c r="I37" i="3"/>
  <c r="I50" i="3"/>
  <c r="I55" i="3"/>
  <c r="I58" i="3"/>
  <c r="I15" i="3"/>
  <c r="I22" i="3"/>
  <c r="I43" i="3"/>
  <c r="I28" i="3"/>
  <c r="I31" i="3"/>
  <c r="I34" i="3"/>
  <c r="I36" i="3"/>
  <c r="I46" i="3"/>
  <c r="I49" i="3"/>
  <c r="I52" i="3"/>
  <c r="I54" i="3"/>
  <c r="I59" i="3"/>
  <c r="I19" i="3"/>
  <c r="I21" i="3"/>
  <c r="I24" i="3"/>
  <c r="I40" i="3"/>
  <c r="I25" i="3"/>
  <c r="I12" i="3"/>
  <c r="I44" i="3"/>
  <c r="I38" i="3"/>
  <c r="S66" i="3"/>
  <c r="H66" i="3"/>
  <c r="U66" i="3"/>
  <c r="I65" i="3"/>
  <c r="K69" i="3"/>
  <c r="I63" i="3"/>
  <c r="G70" i="3"/>
  <c r="G69" i="3"/>
  <c r="W66" i="3"/>
  <c r="O60" i="3"/>
  <c r="V66" i="3"/>
  <c r="I70" i="3" l="1"/>
  <c r="I11" i="3"/>
  <c r="I68" i="3"/>
  <c r="I69" i="3"/>
  <c r="I61" i="3"/>
</calcChain>
</file>

<file path=xl/sharedStrings.xml><?xml version="1.0" encoding="utf-8"?>
<sst xmlns="http://schemas.openxmlformats.org/spreadsheetml/2006/main" count="341" uniqueCount="128">
  <si>
    <t>тыс. рублей</t>
  </si>
  <si>
    <t>НАИМЕНОВАНИЕ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</si>
  <si>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</si>
  <si>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</si>
  <si>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</si>
  <si>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</si>
  <si>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</si>
  <si>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</si>
  <si>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Резервные фонды</t>
  </si>
  <si>
    <t>Другие общегосударственные вопросы</t>
  </si>
  <si>
    <t xml:space="preserve">НАЦИОНАЛЬНАЯ БЕЗОПАСНОСТЬ И ПРАВООХРАНИТЕЛЬНАЯ  ДЕЯТЕЛЬНОСТЬ 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</si>
  <si>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</si>
  <si>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</si>
  <si>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</si>
  <si>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</si>
  <si>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</si>
  <si>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</si>
  <si>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</si>
  <si>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</si>
  <si>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</si>
  <si>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</si>
  <si>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 xml:space="preserve">Жилищное хозяйство 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</si>
  <si>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</si>
  <si>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</si>
  <si>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</si>
  <si>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</si>
  <si>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</si>
  <si>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</si>
  <si>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</si>
  <si>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</si>
  <si>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</si>
  <si>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КУЛЬТУРА, КИНЕМАТОГРАФИЯ </t>
  </si>
  <si>
    <t xml:space="preserve">Культура 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</si>
  <si>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</si>
  <si>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</si>
  <si>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</si>
  <si>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</si>
  <si>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</si>
  <si>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</si>
  <si>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</si>
  <si>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</si>
  <si>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</si>
  <si>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СРЕДСТВА МАССОВОЙ ИНФОРМАЦИИ</t>
  </si>
  <si>
    <t>Периодическая печать и издательства</t>
  </si>
  <si>
    <t>01</t>
  </si>
  <si>
    <t>00</t>
  </si>
  <si>
    <t>02</t>
  </si>
  <si>
    <t>04</t>
  </si>
  <si>
    <t>03</t>
  </si>
  <si>
    <t>05</t>
  </si>
  <si>
    <t>06</t>
  </si>
  <si>
    <t xml:space="preserve">Проект бюджета </t>
  </si>
  <si>
    <t>в том числе</t>
  </si>
  <si>
    <t>ВСЕГО</t>
  </si>
  <si>
    <t>09</t>
  </si>
  <si>
    <t>07</t>
  </si>
  <si>
    <t>08</t>
  </si>
  <si>
    <t>социальная сфера</t>
  </si>
  <si>
    <t>производственная сфера</t>
  </si>
  <si>
    <t>прочие расходы</t>
  </si>
  <si>
    <t>Удельный вес в общем объеме расходов(%)</t>
  </si>
  <si>
    <t>гр.12-гр.10</t>
  </si>
  <si>
    <t>Отклонения по отношению</t>
  </si>
  <si>
    <t>% роста,снижения</t>
  </si>
  <si>
    <t>РАСХОДЫ без условно утвержденных расходов</t>
  </si>
  <si>
    <t>РАСХОДЫ ИТОГО</t>
  </si>
  <si>
    <t>ОБЩЕГОСУДАРСТВЕННЫЕ ВОПРОСЫ без усдовно утвержденных</t>
  </si>
  <si>
    <t xml:space="preserve">ОБЩЕГОСУДАРСТВЕННЫЕ ВОПРОСЫ </t>
  </si>
  <si>
    <t>С.И.Мансурова</t>
  </si>
  <si>
    <t>Аудитор Счетной палаты</t>
  </si>
  <si>
    <t xml:space="preserve"> условно- утвержденные расходы</t>
  </si>
  <si>
    <t>гр.10-гр.6</t>
  </si>
  <si>
    <t>гр.10-гр.4</t>
  </si>
  <si>
    <t>гр.14-гр.12</t>
  </si>
  <si>
    <t>Здравоохранение</t>
  </si>
  <si>
    <t>Другие вопросы в области здравуоохранения</t>
  </si>
  <si>
    <t>Удельный вес в общем объеме расходов (%)</t>
  </si>
  <si>
    <t>Приложение №5</t>
  </si>
  <si>
    <t>к заключению Счетной палаты</t>
  </si>
  <si>
    <t>Утвержденный бюджет  2016 года (РД №908)</t>
  </si>
  <si>
    <t>от ____ ноября 2016 года №____/02</t>
  </si>
  <si>
    <t>Анализ расходов бюджета города на очередной 2017 год и плановый период 2018 и 2019 годов</t>
  </si>
  <si>
    <t xml:space="preserve">Уточн.бюджет  2016 года по РД от 25.10.2016 № 18 </t>
  </si>
  <si>
    <t xml:space="preserve">2017 год </t>
  </si>
  <si>
    <t>2018 год</t>
  </si>
  <si>
    <t>2019 год</t>
  </si>
  <si>
    <t>Функционирование законодательных (представительных) органов государственной власти и представительных оргов муниципальных образований</t>
  </si>
  <si>
    <t>Дополнительное образование детей</t>
  </si>
  <si>
    <t xml:space="preserve">Молодежная политика </t>
  </si>
  <si>
    <t>Обеспечение проведения выборов и референдумов</t>
  </si>
  <si>
    <t>2019 год к 2018 году</t>
  </si>
  <si>
    <t>2018 год к 2017 году</t>
  </si>
  <si>
    <t>2017 год к уточ. Бюджету 2016 года</t>
  </si>
  <si>
    <t>проект 2017 года к утв. Бюджету 2016 года</t>
  </si>
  <si>
    <t>Другие вопросы в области физической культуры и спорта</t>
  </si>
  <si>
    <t xml:space="preserve">Анализ расходов бюджета города на очередной 2017 год и плановый период 2018 и 2019 годов по КВР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</si>
  <si>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</si>
  <si>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Вид расходов </t>
  </si>
  <si>
    <t>Под вид расхода</t>
  </si>
  <si>
    <t>Элемент вида расходов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</si>
  <si>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</si>
  <si>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</si>
  <si>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1</t>
  </si>
  <si>
    <t>0</t>
  </si>
  <si>
    <t>2</t>
  </si>
  <si>
    <t>3</t>
  </si>
  <si>
    <t>4</t>
  </si>
  <si>
    <t>Капитальные вложения в объекты государственной (муниципальной) собственности</t>
  </si>
  <si>
    <t>6</t>
  </si>
  <si>
    <t>Предоставление субсидий бюджетным, автономным учреждениям и иным некоммерческим организациям</t>
  </si>
  <si>
    <t>8</t>
  </si>
  <si>
    <t>Иные бюджетные ассигнования</t>
  </si>
  <si>
    <t>в том числе:</t>
  </si>
  <si>
    <t xml:space="preserve">Расходы на выплаты персоналу государственных
(муниципальных) органов
</t>
  </si>
  <si>
    <t xml:space="preserve">расходы на выплаты персоналу казенных учреждений </t>
  </si>
  <si>
    <t xml:space="preserve">Закупка товаров, работ, услуг в сфере
информационно-коммуникационных технологий
</t>
  </si>
  <si>
    <t xml:space="preserve">Закупка товаров, работ, услуг в целях капитального
ремонта государственного (муниципального) имущества
</t>
  </si>
  <si>
    <t xml:space="preserve">Прочая закупка товаров, работ и услуг для обеспечения
государственных (муниципальных) нужд
Прочая закупка товаров, работ и услуг для обеспечения
государственных (муниципальных) нужд
</t>
  </si>
  <si>
    <t>Главный распорядитель средств бюджета города _________________________________________________________________________________________________________________________</t>
  </si>
  <si>
    <r>
      <t xml:space="preserve">Единица измерения: </t>
    </r>
    <r>
      <rPr>
        <u/>
        <sz val="12"/>
        <color rgb="FF000000"/>
        <rFont val="Times New Roman"/>
        <family val="1"/>
        <charset val="204"/>
      </rPr>
      <t>тыс. рублей</t>
    </r>
    <r>
      <rPr>
        <sz val="12"/>
        <color rgb="FF000000"/>
        <rFont val="Times New Roman"/>
        <family val="1"/>
        <charset val="204"/>
      </rPr>
      <t xml:space="preserve"> (с точностью до второго десятичного знака)</t>
    </r>
  </si>
  <si>
    <t>5</t>
  </si>
  <si>
    <t>и т.д.</t>
  </si>
  <si>
    <t>7</t>
  </si>
  <si>
    <t>и т. Д.</t>
  </si>
  <si>
    <t>Утвержденный бюджет  2016 года (РД №962)</t>
  </si>
  <si>
    <t>11</t>
  </si>
  <si>
    <t>Приложение № 4</t>
  </si>
  <si>
    <t>от  22 ноября 2016 года № 264 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</si>
</sst>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" fontId="2" fillId="1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4" fontId="2" fillId="11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" fontId="1" fillId="6" borderId="9" xfId="0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1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9" fillId="8" borderId="8" xfId="0" applyNumberFormat="1" applyFont="1" applyFill="1" applyBorder="1" applyAlignment="1">
      <alignment horizontal="center" vertical="center"/>
    </xf>
    <xf numFmtId="4" fontId="9" fillId="8" borderId="8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9" fillId="8" borderId="2" xfId="0" applyNumberFormat="1" applyFont="1" applyFill="1" applyBorder="1" applyAlignment="1">
      <alignment horizontal="center" vertical="center"/>
    </xf>
    <xf numFmtId="4" fontId="8" fillId="8" borderId="2" xfId="0" applyNumberFormat="1" applyFont="1" applyFill="1" applyBorder="1" applyAlignment="1">
      <alignment horizontal="center" vertical="center" wrapText="1"/>
    </xf>
    <xf numFmtId="4" fontId="8" fillId="1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11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164" fontId="8" fillId="10" borderId="2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7" borderId="17" xfId="0" applyNumberFormat="1" applyFont="1" applyFill="1" applyBorder="1" applyAlignment="1">
      <alignment horizontal="center" vertical="center"/>
    </xf>
    <xf numFmtId="4" fontId="8" fillId="8" borderId="1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" fontId="1" fillId="8" borderId="8" xfId="0" applyNumberFormat="1" applyFont="1" applyFill="1" applyBorder="1" applyAlignment="1">
      <alignment horizontal="center" vertical="center"/>
    </xf>
    <xf numFmtId="4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8" borderId="8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4" fontId="10" fillId="6" borderId="9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4" fontId="12" fillId="5" borderId="9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4" fontId="12" fillId="6" borderId="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49" fontId="2" fillId="12" borderId="20" xfId="0" applyNumberFormat="1" applyFont="1" applyFill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12" borderId="4" xfId="0" applyNumberFormat="1" applyFont="1" applyFill="1" applyBorder="1" applyAlignment="1">
      <alignment horizontal="center" vertical="center" wrapText="1"/>
    </xf>
    <xf numFmtId="164" fontId="8" fillId="12" borderId="4" xfId="0" applyNumberFormat="1" applyFont="1" applyFill="1" applyBorder="1" applyAlignment="1">
      <alignment horizontal="center" vertical="center" wrapText="1"/>
    </xf>
    <xf numFmtId="4" fontId="8" fillId="12" borderId="9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 wrapText="1"/>
    </xf>
    <xf numFmtId="4" fontId="8" fillId="8" borderId="8" xfId="0" applyNumberFormat="1" applyFont="1" applyFill="1" applyBorder="1" applyAlignment="1">
      <alignment horizontal="center" vertical="center"/>
    </xf>
    <xf numFmtId="4" fontId="8" fillId="8" borderId="20" xfId="0" applyNumberFormat="1" applyFont="1" applyFill="1" applyBorder="1" applyAlignment="1">
      <alignment horizontal="center" vertical="center" wrapText="1"/>
    </xf>
    <xf numFmtId="4" fontId="8" fillId="12" borderId="20" xfId="0" applyNumberFormat="1" applyFont="1" applyFill="1" applyBorder="1" applyAlignment="1">
      <alignment horizontal="center" vertical="center" wrapText="1"/>
    </xf>
    <xf numFmtId="4" fontId="8" fillId="8" borderId="20" xfId="0" applyNumberFormat="1" applyFont="1" applyFill="1" applyBorder="1" applyAlignment="1">
      <alignment horizontal="center" vertical="center"/>
    </xf>
    <xf numFmtId="4" fontId="9" fillId="8" borderId="2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7" fillId="0" borderId="0" xfId="0" applyFont="1" applyFill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abSelected="1" topLeftCell="B1" zoomScale="80" zoomScaleNormal="80" zoomScaleSheetLayoutView="40" zoomScalePageLayoutView="20" workbookViewId="0">
      <pane ySplit="9" topLeftCell="A22" activePane="bottomLeft" state="frozen"/>
      <selection pane="bottomLeft" activeCell="O44" sqref="O44"/>
    </sheetView>
  </sheetViews>
  <sheetFormatPr defaultRowHeight="15.75" x14ac:dyDescent="0.25"/>
  <cols>
    <col min="1" max="1" width="48" style="5" customWidth="1"/>
    <col min="2" max="2" width="7.5703125" style="5" customWidth="1"/>
    <col min="3" max="3" width="7.140625" style="5" customWidth="1"/>
    <col min="4" max="4" width="17.28515625" style="5" customWidth="1"/>
    <col min="5" max="5" width="14.5703125" style="5" customWidth="1"/>
    <col min="6" max="6" width="16.85546875" style="5" customWidth="1"/>
    <col min="7" max="7" width="11.28515625" style="5" customWidth="1"/>
    <col min="8" max="8" width="16.42578125" style="5" customWidth="1"/>
    <col min="9" max="9" width="13.140625" style="5" customWidth="1"/>
    <col min="10" max="10" width="15.7109375" style="5" customWidth="1"/>
    <col min="11" max="11" width="10.7109375" style="5" customWidth="1"/>
    <col min="12" max="12" width="15.7109375" style="5" customWidth="1"/>
    <col min="13" max="13" width="12.140625" style="5" customWidth="1"/>
    <col min="14" max="14" width="18.28515625" style="5" customWidth="1"/>
    <col min="15" max="15" width="10.28515625" style="5" customWidth="1"/>
    <col min="16" max="16" width="15.85546875" style="5" customWidth="1"/>
    <col min="17" max="17" width="18.42578125" style="5" customWidth="1"/>
    <col min="18" max="18" width="15.42578125" style="5" customWidth="1"/>
    <col min="19" max="19" width="11" style="5" customWidth="1"/>
    <col min="20" max="20" width="16.140625" style="5" customWidth="1"/>
    <col min="21" max="21" width="12.42578125" style="5" customWidth="1"/>
    <col min="22" max="22" width="14.85546875" style="5" customWidth="1"/>
    <col min="23" max="23" width="10.140625" style="5" customWidth="1"/>
    <col min="24" max="16384" width="9.140625" style="5"/>
  </cols>
  <sheetData>
    <row r="1" spans="1:23" x14ac:dyDescent="0.25">
      <c r="T1" s="191" t="s">
        <v>126</v>
      </c>
      <c r="U1" s="191"/>
      <c r="V1" s="191"/>
      <c r="W1" s="191"/>
    </row>
    <row r="2" spans="1:23" x14ac:dyDescent="0.25">
      <c r="I2" s="32"/>
      <c r="J2" s="32"/>
      <c r="T2" s="191" t="s">
        <v>78</v>
      </c>
      <c r="U2" s="191"/>
      <c r="V2" s="191"/>
      <c r="W2" s="191"/>
    </row>
    <row r="3" spans="1:23" x14ac:dyDescent="0.25">
      <c r="T3" s="191" t="s">
        <v>127</v>
      </c>
      <c r="U3" s="191"/>
      <c r="V3" s="191"/>
      <c r="W3" s="191"/>
    </row>
    <row r="4" spans="1:23" ht="18.75" x14ac:dyDescent="0.25">
      <c r="A4" s="192" t="s">
        <v>81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</row>
    <row r="5" spans="1:23" x14ac:dyDescent="0.25">
      <c r="A5" s="6"/>
      <c r="B5" s="6"/>
      <c r="C5" s="6"/>
      <c r="D5" s="6"/>
      <c r="E5" s="6"/>
      <c r="F5" s="131"/>
      <c r="G5" s="6"/>
      <c r="H5" s="6"/>
      <c r="I5" s="6"/>
      <c r="V5" s="6"/>
      <c r="W5" s="6"/>
    </row>
    <row r="6" spans="1:23" ht="16.5" thickBot="1" x14ac:dyDescent="0.3">
      <c r="A6" s="6"/>
      <c r="B6" s="6"/>
      <c r="C6" s="6"/>
      <c r="D6" s="6"/>
      <c r="E6" s="6"/>
      <c r="F6" s="6"/>
      <c r="G6" s="6"/>
      <c r="H6" s="6"/>
      <c r="I6" s="6"/>
      <c r="V6" s="193" t="s">
        <v>0</v>
      </c>
      <c r="W6" s="193"/>
    </row>
    <row r="7" spans="1:23" ht="15.75" customHeight="1" thickBot="1" x14ac:dyDescent="0.3">
      <c r="A7" s="194" t="s">
        <v>1</v>
      </c>
      <c r="B7" s="196" t="s">
        <v>2</v>
      </c>
      <c r="C7" s="196" t="s">
        <v>3</v>
      </c>
      <c r="D7" s="196" t="s">
        <v>124</v>
      </c>
      <c r="E7" s="198" t="s">
        <v>76</v>
      </c>
      <c r="F7" s="196" t="s">
        <v>82</v>
      </c>
      <c r="G7" s="198" t="s">
        <v>60</v>
      </c>
      <c r="H7" s="199" t="s">
        <v>51</v>
      </c>
      <c r="I7" s="200"/>
      <c r="J7" s="200"/>
      <c r="K7" s="200"/>
      <c r="L7" s="200"/>
      <c r="M7" s="200"/>
      <c r="N7" s="200"/>
      <c r="O7" s="201"/>
      <c r="P7" s="199" t="s">
        <v>62</v>
      </c>
      <c r="Q7" s="200"/>
      <c r="R7" s="200"/>
      <c r="S7" s="200"/>
      <c r="T7" s="200"/>
      <c r="U7" s="200"/>
      <c r="V7" s="200"/>
      <c r="W7" s="201"/>
    </row>
    <row r="8" spans="1:23" ht="36" customHeight="1" x14ac:dyDescent="0.25">
      <c r="A8" s="195"/>
      <c r="B8" s="197"/>
      <c r="C8" s="197"/>
      <c r="D8" s="197"/>
      <c r="E8" s="197"/>
      <c r="F8" s="197"/>
      <c r="G8" s="197"/>
      <c r="H8" s="202" t="s">
        <v>53</v>
      </c>
      <c r="I8" s="69"/>
      <c r="J8" s="202" t="s">
        <v>52</v>
      </c>
      <c r="K8" s="202"/>
      <c r="L8" s="202"/>
      <c r="M8" s="202"/>
      <c r="N8" s="202"/>
      <c r="O8" s="204"/>
      <c r="P8" s="198" t="s">
        <v>93</v>
      </c>
      <c r="Q8" s="205"/>
      <c r="R8" s="198" t="s">
        <v>92</v>
      </c>
      <c r="S8" s="205"/>
      <c r="T8" s="202" t="s">
        <v>91</v>
      </c>
      <c r="U8" s="206"/>
      <c r="V8" s="202" t="s">
        <v>90</v>
      </c>
      <c r="W8" s="206"/>
    </row>
    <row r="9" spans="1:23" ht="94.5" x14ac:dyDescent="0.25">
      <c r="A9" s="195"/>
      <c r="B9" s="197"/>
      <c r="C9" s="197"/>
      <c r="D9" s="197"/>
      <c r="E9" s="197"/>
      <c r="F9" s="197"/>
      <c r="G9" s="197"/>
      <c r="H9" s="203"/>
      <c r="I9" s="70" t="s">
        <v>60</v>
      </c>
      <c r="J9" s="73" t="s">
        <v>83</v>
      </c>
      <c r="K9" s="74" t="s">
        <v>60</v>
      </c>
      <c r="L9" s="73" t="s">
        <v>84</v>
      </c>
      <c r="M9" s="74" t="s">
        <v>60</v>
      </c>
      <c r="N9" s="73" t="s">
        <v>85</v>
      </c>
      <c r="O9" s="7" t="s">
        <v>60</v>
      </c>
      <c r="P9" s="72" t="s">
        <v>72</v>
      </c>
      <c r="Q9" s="11" t="s">
        <v>63</v>
      </c>
      <c r="R9" s="72" t="s">
        <v>71</v>
      </c>
      <c r="S9" s="11" t="s">
        <v>63</v>
      </c>
      <c r="T9" s="72" t="s">
        <v>61</v>
      </c>
      <c r="U9" s="11" t="s">
        <v>63</v>
      </c>
      <c r="V9" s="70" t="s">
        <v>73</v>
      </c>
      <c r="W9" s="52" t="s">
        <v>63</v>
      </c>
    </row>
    <row r="10" spans="1:23" x14ac:dyDescent="0.25">
      <c r="A10" s="15">
        <v>1</v>
      </c>
      <c r="B10" s="30">
        <f>A10+1</f>
        <v>2</v>
      </c>
      <c r="C10" s="30">
        <f t="shared" ref="C10:D10" si="0">B10+1</f>
        <v>3</v>
      </c>
      <c r="D10" s="30">
        <f t="shared" si="0"/>
        <v>4</v>
      </c>
      <c r="E10" s="30">
        <f>D10+1</f>
        <v>5</v>
      </c>
      <c r="F10" s="30">
        <f t="shared" ref="F10:W10" si="1">E10+1</f>
        <v>6</v>
      </c>
      <c r="G10" s="30">
        <f t="shared" si="1"/>
        <v>7</v>
      </c>
      <c r="H10" s="30">
        <f t="shared" si="1"/>
        <v>8</v>
      </c>
      <c r="I10" s="30">
        <f t="shared" si="1"/>
        <v>9</v>
      </c>
      <c r="J10" s="30">
        <f t="shared" si="1"/>
        <v>10</v>
      </c>
      <c r="K10" s="30">
        <f t="shared" si="1"/>
        <v>11</v>
      </c>
      <c r="L10" s="30">
        <f t="shared" si="1"/>
        <v>12</v>
      </c>
      <c r="M10" s="30">
        <f t="shared" si="1"/>
        <v>13</v>
      </c>
      <c r="N10" s="30">
        <f t="shared" si="1"/>
        <v>14</v>
      </c>
      <c r="O10" s="30">
        <f t="shared" si="1"/>
        <v>15</v>
      </c>
      <c r="P10" s="30">
        <f>O10+1</f>
        <v>16</v>
      </c>
      <c r="Q10" s="30">
        <f t="shared" si="1"/>
        <v>17</v>
      </c>
      <c r="R10" s="30">
        <f t="shared" si="1"/>
        <v>18</v>
      </c>
      <c r="S10" s="30">
        <f t="shared" si="1"/>
        <v>19</v>
      </c>
      <c r="T10" s="30">
        <f t="shared" si="1"/>
        <v>20</v>
      </c>
      <c r="U10" s="30">
        <f t="shared" si="1"/>
        <v>21</v>
      </c>
      <c r="V10" s="30">
        <f t="shared" si="1"/>
        <v>22</v>
      </c>
      <c r="W10" s="30">
        <f t="shared" si="1"/>
        <v>23</v>
      </c>
    </row>
    <row r="11" spans="1:23" x14ac:dyDescent="0.25">
      <c r="A11" s="16" t="s">
        <v>67</v>
      </c>
      <c r="B11" s="17" t="s">
        <v>44</v>
      </c>
      <c r="C11" s="17" t="s">
        <v>45</v>
      </c>
      <c r="D11" s="85">
        <f>D12+D60</f>
        <v>1158458.6000000001</v>
      </c>
      <c r="E11" s="95">
        <f>D11/D66*100</f>
        <v>8.2643049966933564</v>
      </c>
      <c r="F11" s="85">
        <f>F12+F60</f>
        <v>1213681.46</v>
      </c>
      <c r="G11" s="94">
        <f>F11/F66*100</f>
        <v>7.6082611306189794</v>
      </c>
      <c r="H11" s="85">
        <f>H12+H60</f>
        <v>3950147.72</v>
      </c>
      <c r="I11" s="94">
        <f>H11/H66*100</f>
        <v>9.3760438068995668</v>
      </c>
      <c r="J11" s="85">
        <f>J12+J60</f>
        <v>1096828.3899999999</v>
      </c>
      <c r="K11" s="94">
        <f>J11/J66*100</f>
        <v>7.6372539828811812</v>
      </c>
      <c r="L11" s="85">
        <f>L12+L60</f>
        <v>1361018.6799999997</v>
      </c>
      <c r="M11" s="94">
        <f>L11/L66*100</f>
        <v>9.5703847839580316</v>
      </c>
      <c r="N11" s="85">
        <f>N12+N60</f>
        <v>1492300.65</v>
      </c>
      <c r="O11" s="2">
        <f>N11/N66*100</f>
        <v>11.015309243286451</v>
      </c>
      <c r="P11" s="41">
        <f>J11-D11</f>
        <v>-61630.210000000196</v>
      </c>
      <c r="Q11" s="9">
        <f t="shared" ref="Q11:Q16" si="2">J11/D11*100-100</f>
        <v>-5.3200183416136042</v>
      </c>
      <c r="R11" s="9">
        <f t="shared" ref="R11:R29" si="3">J11-F11</f>
        <v>-116853.07000000007</v>
      </c>
      <c r="S11" s="9">
        <f t="shared" ref="S11:S29" si="4">J11/F11*100-100</f>
        <v>-9.6279850892671703</v>
      </c>
      <c r="T11" s="9">
        <f>L11-J11</f>
        <v>264190.2899999998</v>
      </c>
      <c r="U11" s="9">
        <f>L11/J11*100-100</f>
        <v>24.086747973399909</v>
      </c>
      <c r="V11" s="9">
        <f t="shared" ref="V11:V46" si="5">N11-L11</f>
        <v>131281.9700000002</v>
      </c>
      <c r="W11" s="53">
        <f>N11/L11*100-100</f>
        <v>9.6458609958241226</v>
      </c>
    </row>
    <row r="12" spans="1:23" ht="31.5" x14ac:dyDescent="0.25">
      <c r="A12" s="16" t="s">
        <v>66</v>
      </c>
      <c r="B12" s="17" t="s">
        <v>44</v>
      </c>
      <c r="C12" s="17" t="s">
        <v>45</v>
      </c>
      <c r="D12" s="85">
        <f>SUM(D13:D20)-D60</f>
        <v>1158458.6000000001</v>
      </c>
      <c r="E12" s="95">
        <f>D12/D61*100</f>
        <v>8.2643049966933564</v>
      </c>
      <c r="F12" s="85">
        <f t="shared" ref="F12" si="6">SUM(F13:F20)</f>
        <v>1213681.46</v>
      </c>
      <c r="G12" s="94">
        <f>F12/F61*100</f>
        <v>7.6082611306189802</v>
      </c>
      <c r="H12" s="94">
        <f>SUM(H13:H20)-H60</f>
        <v>3236679.99</v>
      </c>
      <c r="I12" s="94">
        <f>H12/H61*100</f>
        <v>7.8345018046899915</v>
      </c>
      <c r="J12" s="85">
        <f>SUM(J13:J20)</f>
        <v>1096828.3899999999</v>
      </c>
      <c r="K12" s="95">
        <f>J12/J61*100</f>
        <v>7.6372539828811812</v>
      </c>
      <c r="L12" s="85">
        <f>SUM(L13:L20)-L60</f>
        <v>1070240.7999999998</v>
      </c>
      <c r="M12" s="95">
        <f>L12/L61*100</f>
        <v>7.6853435426422241</v>
      </c>
      <c r="N12" s="85">
        <f>SUM(N13:N20)-N60</f>
        <v>1069610.7999999998</v>
      </c>
      <c r="O12" s="9">
        <f>N12/N61*100</f>
        <v>8.1495243104175632</v>
      </c>
      <c r="P12" s="9">
        <f>J12-D12</f>
        <v>-61630.210000000196</v>
      </c>
      <c r="Q12" s="45">
        <f t="shared" si="2"/>
        <v>-5.3200183416136042</v>
      </c>
      <c r="R12" s="9">
        <f>J12-F12</f>
        <v>-116853.07000000007</v>
      </c>
      <c r="S12" s="9">
        <f t="shared" si="4"/>
        <v>-9.6279850892671703</v>
      </c>
      <c r="T12" s="9">
        <f>L12-J12</f>
        <v>-26587.590000000084</v>
      </c>
      <c r="U12" s="9">
        <f>L12/J12*100-100</f>
        <v>-2.4240428349962855</v>
      </c>
      <c r="V12" s="9">
        <f>N12-L12</f>
        <v>-630</v>
      </c>
      <c r="W12" s="53">
        <f>N12/L12*100-100</f>
        <v>-5.8865257239304469E-2</v>
      </c>
    </row>
    <row r="13" spans="1:23" ht="47.25" x14ac:dyDescent="0.25">
      <c r="A13" s="22" t="s">
        <v>4</v>
      </c>
      <c r="B13" s="18" t="s">
        <v>44</v>
      </c>
      <c r="C13" s="19" t="s">
        <v>46</v>
      </c>
      <c r="D13" s="82">
        <v>43684.5</v>
      </c>
      <c r="E13" s="96">
        <f>D13/D61*100</f>
        <v>0.31163999440985712</v>
      </c>
      <c r="F13" s="86">
        <v>51842.69</v>
      </c>
      <c r="G13" s="114">
        <f>F13/F61*100</f>
        <v>0.32498866978962448</v>
      </c>
      <c r="H13" s="128">
        <f>J13+L13+N13</f>
        <v>17819.54</v>
      </c>
      <c r="I13" s="114">
        <f>H13/H61*100</f>
        <v>4.313284560725001E-2</v>
      </c>
      <c r="J13" s="86">
        <v>6068.36</v>
      </c>
      <c r="K13" s="96">
        <f>J13/J61*100</f>
        <v>4.2254200385492255E-2</v>
      </c>
      <c r="L13" s="86">
        <v>5875.59</v>
      </c>
      <c r="M13" s="96">
        <f>L13/L61*100</f>
        <v>4.2192306316217093E-2</v>
      </c>
      <c r="N13" s="86">
        <v>5875.59</v>
      </c>
      <c r="O13" s="8">
        <f>N13/N61*100</f>
        <v>4.4766997063835134E-2</v>
      </c>
      <c r="P13" s="4">
        <f t="shared" ref="P13:P29" si="7">J13-D13</f>
        <v>-37616.14</v>
      </c>
      <c r="Q13" s="46">
        <f t="shared" si="2"/>
        <v>-86.10866554498736</v>
      </c>
      <c r="R13" s="46">
        <f t="shared" si="3"/>
        <v>-45774.33</v>
      </c>
      <c r="S13" s="46">
        <f t="shared" si="4"/>
        <v>-88.294666036812515</v>
      </c>
      <c r="T13" s="4">
        <f t="shared" ref="T13:T46" si="8">L13-J13</f>
        <v>-192.76999999999953</v>
      </c>
      <c r="U13" s="29">
        <f>L13/J13*100-100</f>
        <v>-3.1766408057531237</v>
      </c>
      <c r="V13" s="1">
        <f t="shared" si="5"/>
        <v>0</v>
      </c>
      <c r="W13" s="55">
        <f t="shared" ref="W13:W61" si="9">N13/L13*100-100</f>
        <v>0</v>
      </c>
    </row>
    <row r="14" spans="1:23" ht="63" x14ac:dyDescent="0.25">
      <c r="A14" s="22" t="s">
        <v>86</v>
      </c>
      <c r="B14" s="18" t="s">
        <v>44</v>
      </c>
      <c r="C14" s="19" t="s">
        <v>48</v>
      </c>
      <c r="D14" s="86"/>
      <c r="E14" s="96"/>
      <c r="F14" s="86"/>
      <c r="G14" s="114"/>
      <c r="H14" s="128">
        <f>J14+L14+N14</f>
        <v>132974.5</v>
      </c>
      <c r="I14" s="114">
        <f>H14/H61*100</f>
        <v>0.3218696205514433</v>
      </c>
      <c r="J14" s="86">
        <v>44306.5</v>
      </c>
      <c r="K14" s="114">
        <f>J14/J61*100</f>
        <v>0.30850769060830485</v>
      </c>
      <c r="L14" s="86">
        <v>44361.5</v>
      </c>
      <c r="M14" s="114">
        <f>L14/L61*100</f>
        <v>0.31855762513158081</v>
      </c>
      <c r="N14" s="86">
        <v>44306.5</v>
      </c>
      <c r="O14" s="114">
        <f>N14/N61*100</f>
        <v>0.33757783565715294</v>
      </c>
      <c r="P14" s="4">
        <f t="shared" ref="P14" si="10">J14-D14</f>
        <v>44306.5</v>
      </c>
      <c r="Q14" s="130" t="e">
        <f t="shared" si="2"/>
        <v>#DIV/0!</v>
      </c>
      <c r="R14" s="46">
        <f t="shared" ref="R14" si="11">J14-F14</f>
        <v>44306.5</v>
      </c>
      <c r="S14" s="130" t="e">
        <f t="shared" ref="S14" si="12">J14/F14*100-100</f>
        <v>#DIV/0!</v>
      </c>
      <c r="T14" s="4">
        <f t="shared" ref="T14" si="13">L14-J14</f>
        <v>55</v>
      </c>
      <c r="U14" s="29">
        <f>L14/J14*100-100</f>
        <v>0.12413528489048531</v>
      </c>
      <c r="V14" s="1">
        <f t="shared" ref="V14" si="14">N14-L14</f>
        <v>-55</v>
      </c>
      <c r="W14" s="55">
        <f t="shared" ref="W14" si="15">N14/L14*100-100</f>
        <v>-0.12398138025089622</v>
      </c>
    </row>
    <row r="15" spans="1:23" ht="78.75" x14ac:dyDescent="0.25">
      <c r="A15" s="15" t="s">
        <v>5</v>
      </c>
      <c r="B15" s="18" t="s">
        <v>44</v>
      </c>
      <c r="C15" s="19" t="s">
        <v>47</v>
      </c>
      <c r="D15" s="82">
        <v>566393.59999999998</v>
      </c>
      <c r="E15" s="96">
        <f>D15/D61*100</f>
        <v>4.0405841508493596</v>
      </c>
      <c r="F15" s="86">
        <v>577502.35</v>
      </c>
      <c r="G15" s="114">
        <f>F15/F61*100</f>
        <v>3.6202157049891146</v>
      </c>
      <c r="H15" s="128">
        <f t="shared" ref="H15:H57" si="16">J15+L15+N15</f>
        <v>1671227</v>
      </c>
      <c r="I15" s="114">
        <f>H15/H61*100</f>
        <v>4.0452658242394364</v>
      </c>
      <c r="J15" s="86">
        <v>568931.62</v>
      </c>
      <c r="K15" s="96">
        <f>J15/J61*100</f>
        <v>3.9614905307402219</v>
      </c>
      <c r="L15" s="86">
        <v>551147.68999999994</v>
      </c>
      <c r="M15" s="96">
        <f>L15/L61*100</f>
        <v>3.9577629075472354</v>
      </c>
      <c r="N15" s="86">
        <v>551147.68999999994</v>
      </c>
      <c r="O15" s="8">
        <f>N15/N61*100</f>
        <v>4.1992765015886935</v>
      </c>
      <c r="P15" s="4">
        <f t="shared" si="7"/>
        <v>2538.0200000000186</v>
      </c>
      <c r="Q15" s="46">
        <f t="shared" si="2"/>
        <v>0.44810181470977284</v>
      </c>
      <c r="R15" s="46">
        <f t="shared" si="3"/>
        <v>-8570.7299999999814</v>
      </c>
      <c r="S15" s="46">
        <f t="shared" si="4"/>
        <v>-1.4841030517018652</v>
      </c>
      <c r="T15" s="4">
        <f t="shared" si="8"/>
        <v>-17783.930000000051</v>
      </c>
      <c r="U15" s="29">
        <f t="shared" ref="U15:U61" si="17">L15/J15*100-100</f>
        <v>-3.125846652713733</v>
      </c>
      <c r="V15" s="1">
        <f t="shared" si="5"/>
        <v>0</v>
      </c>
      <c r="W15" s="55">
        <f t="shared" si="9"/>
        <v>0</v>
      </c>
    </row>
    <row r="16" spans="1:23" x14ac:dyDescent="0.25">
      <c r="A16" s="15" t="s">
        <v>6</v>
      </c>
      <c r="B16" s="18" t="s">
        <v>44</v>
      </c>
      <c r="C16" s="19" t="s">
        <v>49</v>
      </c>
      <c r="D16" s="86">
        <v>425.4</v>
      </c>
      <c r="E16" s="96">
        <f>D16/D61*100</f>
        <v>3.0347526839486134E-3</v>
      </c>
      <c r="F16" s="86">
        <v>425.4</v>
      </c>
      <c r="G16" s="114">
        <f>F16/F61*100</f>
        <v>2.6667246651071973E-3</v>
      </c>
      <c r="H16" s="128">
        <f>J16+L16+N16</f>
        <v>0</v>
      </c>
      <c r="I16" s="114">
        <f>H16/H61*100</f>
        <v>0</v>
      </c>
      <c r="J16" s="86"/>
      <c r="K16" s="96">
        <f>J16/J61*100</f>
        <v>0</v>
      </c>
      <c r="L16" s="86"/>
      <c r="M16" s="96">
        <f>L16/L61*100</f>
        <v>0</v>
      </c>
      <c r="N16" s="86"/>
      <c r="O16" s="8">
        <f>N16/N61*100</f>
        <v>0</v>
      </c>
      <c r="P16" s="4">
        <f t="shared" si="7"/>
        <v>-425.4</v>
      </c>
      <c r="Q16" s="46">
        <f t="shared" si="2"/>
        <v>-100</v>
      </c>
      <c r="R16" s="46">
        <f t="shared" si="3"/>
        <v>-425.4</v>
      </c>
      <c r="S16" s="46">
        <f t="shared" si="4"/>
        <v>-100</v>
      </c>
      <c r="T16" s="4">
        <f t="shared" si="8"/>
        <v>0</v>
      </c>
      <c r="U16" s="29"/>
      <c r="V16" s="1">
        <f t="shared" si="5"/>
        <v>0</v>
      </c>
      <c r="W16" s="55"/>
    </row>
    <row r="17" spans="1:23" ht="63" x14ac:dyDescent="0.25">
      <c r="A17" s="15" t="s">
        <v>7</v>
      </c>
      <c r="B17" s="18" t="s">
        <v>44</v>
      </c>
      <c r="C17" s="19" t="s">
        <v>50</v>
      </c>
      <c r="D17" s="86">
        <v>108001.23</v>
      </c>
      <c r="E17" s="96">
        <f>D17/D61*100</f>
        <v>0.77046784817172442</v>
      </c>
      <c r="F17" s="86">
        <v>114092.39</v>
      </c>
      <c r="G17" s="114">
        <f>F17/F61*100</f>
        <v>0.71521624474384049</v>
      </c>
      <c r="H17" s="128">
        <f>J17+L17+N17</f>
        <v>338837.12</v>
      </c>
      <c r="I17" s="114">
        <f>H17/H61*100</f>
        <v>0.82016759035111131</v>
      </c>
      <c r="J17" s="86">
        <v>114763.34</v>
      </c>
      <c r="K17" s="96">
        <f>J17/J61*100</f>
        <v>0.79910110231897569</v>
      </c>
      <c r="L17" s="86">
        <v>112009.39</v>
      </c>
      <c r="M17" s="96">
        <f>L17/L61*100</f>
        <v>0.8043336061863785</v>
      </c>
      <c r="N17" s="86">
        <v>112064.39</v>
      </c>
      <c r="O17" s="8">
        <f>N17/N61*100</f>
        <v>0.85383531153305026</v>
      </c>
      <c r="P17" s="4">
        <f t="shared" si="7"/>
        <v>6762.1100000000006</v>
      </c>
      <c r="Q17" s="46">
        <f t="shared" ref="Q17:Q29" si="18">J17/D17*100-100</f>
        <v>6.261141655516326</v>
      </c>
      <c r="R17" s="46">
        <f t="shared" si="3"/>
        <v>670.94999999999709</v>
      </c>
      <c r="S17" s="46">
        <f t="shared" si="4"/>
        <v>0.58807603206487613</v>
      </c>
      <c r="T17" s="4">
        <f t="shared" si="8"/>
        <v>-2753.9499999999971</v>
      </c>
      <c r="U17" s="29">
        <f t="shared" si="17"/>
        <v>-2.3996774579756845</v>
      </c>
      <c r="V17" s="1">
        <f t="shared" si="5"/>
        <v>55</v>
      </c>
      <c r="W17" s="55">
        <f t="shared" si="9"/>
        <v>4.910302609451378E-2</v>
      </c>
    </row>
    <row r="18" spans="1:23" s="122" customFormat="1" ht="31.5" x14ac:dyDescent="0.25">
      <c r="A18" s="123" t="s">
        <v>89</v>
      </c>
      <c r="B18" s="124" t="s">
        <v>44</v>
      </c>
      <c r="C18" s="125" t="s">
        <v>55</v>
      </c>
      <c r="D18" s="82">
        <v>28517.77</v>
      </c>
      <c r="E18" s="96">
        <f>D18/D61*100</f>
        <v>0.20344235789311063</v>
      </c>
      <c r="F18" s="86">
        <v>28517.77</v>
      </c>
      <c r="G18" s="114"/>
      <c r="H18" s="128"/>
      <c r="I18" s="114"/>
      <c r="J18" s="86"/>
      <c r="K18" s="96"/>
      <c r="L18" s="86"/>
      <c r="M18" s="96"/>
      <c r="N18" s="86"/>
      <c r="O18" s="8"/>
      <c r="P18" s="4"/>
      <c r="Q18" s="46"/>
      <c r="R18" s="46"/>
      <c r="S18" s="46"/>
      <c r="T18" s="4"/>
      <c r="U18" s="29"/>
      <c r="V18" s="1"/>
      <c r="W18" s="55"/>
    </row>
    <row r="19" spans="1:23" x14ac:dyDescent="0.25">
      <c r="A19" s="15" t="s">
        <v>8</v>
      </c>
      <c r="B19" s="18" t="s">
        <v>44</v>
      </c>
      <c r="C19" s="19">
        <v>11</v>
      </c>
      <c r="D19" s="82">
        <v>28000</v>
      </c>
      <c r="E19" s="96">
        <f>D19/D61*100</f>
        <v>0.1997486486849111</v>
      </c>
      <c r="F19" s="86">
        <v>28000</v>
      </c>
      <c r="G19" s="114">
        <f>F19/F61*100</f>
        <v>0.17552489568171492</v>
      </c>
      <c r="H19" s="128">
        <f>J19+L19+N19</f>
        <v>84000</v>
      </c>
      <c r="I19" s="114">
        <f>H19/H61*100</f>
        <v>0.20332505951382585</v>
      </c>
      <c r="J19" s="86">
        <v>28000</v>
      </c>
      <c r="K19" s="96">
        <f>J19/J61*100</f>
        <v>0.19496496760142498</v>
      </c>
      <c r="L19" s="86">
        <v>28000</v>
      </c>
      <c r="M19" s="96">
        <f>L19/L61*100</f>
        <v>0.20106654427114193</v>
      </c>
      <c r="N19" s="86">
        <v>28000</v>
      </c>
      <c r="O19" s="8">
        <f>N19/N61*100</f>
        <v>0.21333617862842433</v>
      </c>
      <c r="P19" s="4">
        <f t="shared" si="7"/>
        <v>0</v>
      </c>
      <c r="Q19" s="46">
        <f t="shared" si="18"/>
        <v>0</v>
      </c>
      <c r="R19" s="46">
        <f t="shared" si="3"/>
        <v>0</v>
      </c>
      <c r="S19" s="46">
        <f t="shared" si="4"/>
        <v>0</v>
      </c>
      <c r="T19" s="4">
        <f t="shared" si="8"/>
        <v>0</v>
      </c>
      <c r="U19" s="29">
        <f t="shared" si="17"/>
        <v>0</v>
      </c>
      <c r="V19" s="1">
        <f t="shared" si="5"/>
        <v>0</v>
      </c>
      <c r="W19" s="55">
        <f t="shared" si="9"/>
        <v>0</v>
      </c>
    </row>
    <row r="20" spans="1:23" x14ac:dyDescent="0.25">
      <c r="A20" s="15" t="s">
        <v>9</v>
      </c>
      <c r="B20" s="18" t="s">
        <v>44</v>
      </c>
      <c r="C20" s="19">
        <v>13</v>
      </c>
      <c r="D20" s="82">
        <v>383436.1</v>
      </c>
      <c r="E20" s="96">
        <f>D20/D61*100</f>
        <v>2.7353872440004445</v>
      </c>
      <c r="F20" s="86">
        <v>413300.86</v>
      </c>
      <c r="G20" s="114">
        <f>F20/F61*100</f>
        <v>2.5908782263093952</v>
      </c>
      <c r="H20" s="128">
        <f>J20+L20+N20</f>
        <v>1705289.56</v>
      </c>
      <c r="I20" s="114">
        <f>H20/H61*100</f>
        <v>4.1277154913726894</v>
      </c>
      <c r="J20" s="86">
        <v>334758.57</v>
      </c>
      <c r="K20" s="96">
        <f>J20/J61*100</f>
        <v>2.3309354912267626</v>
      </c>
      <c r="L20" s="86">
        <v>619624.51</v>
      </c>
      <c r="M20" s="96">
        <f>L20/L61*100</f>
        <v>4.4494913918357009</v>
      </c>
      <c r="N20" s="86">
        <v>750906.48</v>
      </c>
      <c r="O20" s="8">
        <f>N20/N61*100</f>
        <v>5.7212685339471898</v>
      </c>
      <c r="P20" s="4">
        <f t="shared" si="7"/>
        <v>-48677.52999999997</v>
      </c>
      <c r="Q20" s="46">
        <f t="shared" si="18"/>
        <v>-12.695082700872447</v>
      </c>
      <c r="R20" s="46">
        <f t="shared" si="3"/>
        <v>-78542.289999999979</v>
      </c>
      <c r="S20" s="46">
        <f t="shared" si="4"/>
        <v>-19.003659948832436</v>
      </c>
      <c r="T20" s="4">
        <f t="shared" si="8"/>
        <v>284865.94</v>
      </c>
      <c r="U20" s="29">
        <f t="shared" si="17"/>
        <v>85.095936453546216</v>
      </c>
      <c r="V20" s="1">
        <f t="shared" si="5"/>
        <v>131281.96999999997</v>
      </c>
      <c r="W20" s="55">
        <f t="shared" si="9"/>
        <v>21.187342960335755</v>
      </c>
    </row>
    <row r="21" spans="1:23" ht="47.25" x14ac:dyDescent="0.25">
      <c r="A21" s="16" t="s">
        <v>10</v>
      </c>
      <c r="B21" s="17" t="s">
        <v>48</v>
      </c>
      <c r="C21" s="17" t="s">
        <v>45</v>
      </c>
      <c r="D21" s="85">
        <f t="shared" ref="D21" si="19">SUM(D22:D24)</f>
        <v>176131.31000000003</v>
      </c>
      <c r="E21" s="95">
        <f>D21/D61*100</f>
        <v>1.2564996844143992</v>
      </c>
      <c r="F21" s="85">
        <f t="shared" ref="F21" si="20">SUM(F22:F24)</f>
        <v>184214.25000000003</v>
      </c>
      <c r="G21" s="94">
        <f>F21/F61*100</f>
        <v>1.15479239336912</v>
      </c>
      <c r="H21" s="94">
        <f t="shared" ref="H21" si="21">SUM(H22:H24)</f>
        <v>593832.88</v>
      </c>
      <c r="I21" s="94">
        <f>H21/H61*100</f>
        <v>1.4373941150865073</v>
      </c>
      <c r="J21" s="85">
        <f t="shared" ref="J21:N21" si="22">SUM(J22:J24)</f>
        <v>204719.21000000002</v>
      </c>
      <c r="K21" s="95">
        <f>J21/J61*100</f>
        <v>1.4254669337514043</v>
      </c>
      <c r="L21" s="85">
        <f t="shared" si="22"/>
        <v>194888.71</v>
      </c>
      <c r="M21" s="95">
        <f>L21/L61*100</f>
        <v>1.3994856941843119</v>
      </c>
      <c r="N21" s="85">
        <f t="shared" si="22"/>
        <v>194224.96</v>
      </c>
      <c r="O21" s="9">
        <f>N21/N61*100</f>
        <v>1.4798289557378059</v>
      </c>
      <c r="P21" s="9">
        <f t="shared" si="7"/>
        <v>28587.899999999994</v>
      </c>
      <c r="Q21" s="45">
        <f t="shared" si="18"/>
        <v>16.231015371429407</v>
      </c>
      <c r="R21" s="9">
        <f t="shared" si="3"/>
        <v>20504.959999999992</v>
      </c>
      <c r="S21" s="9">
        <f t="shared" si="4"/>
        <v>11.131038993997478</v>
      </c>
      <c r="T21" s="9">
        <f t="shared" si="8"/>
        <v>-9830.5000000000291</v>
      </c>
      <c r="U21" s="9">
        <f t="shared" si="17"/>
        <v>-4.8019431102728589</v>
      </c>
      <c r="V21" s="9">
        <f t="shared" si="5"/>
        <v>-663.75</v>
      </c>
      <c r="W21" s="53">
        <f t="shared" si="9"/>
        <v>-0.3405789899271241</v>
      </c>
    </row>
    <row r="22" spans="1:23" x14ac:dyDescent="0.25">
      <c r="A22" s="22" t="s">
        <v>11</v>
      </c>
      <c r="B22" s="18" t="s">
        <v>48</v>
      </c>
      <c r="C22" s="18" t="s">
        <v>47</v>
      </c>
      <c r="D22" s="121">
        <v>25617.7</v>
      </c>
      <c r="E22" s="96">
        <f>D22/D61*100</f>
        <v>0.18275360562198029</v>
      </c>
      <c r="F22" s="87">
        <v>25617.7</v>
      </c>
      <c r="G22" s="114">
        <f>F22/F61*100</f>
        <v>0.16059086143233814</v>
      </c>
      <c r="H22" s="128">
        <f t="shared" si="16"/>
        <v>88452</v>
      </c>
      <c r="I22" s="114">
        <f>H22/H61*100</f>
        <v>0.21410128766805864</v>
      </c>
      <c r="J22" s="87">
        <v>29948.2</v>
      </c>
      <c r="K22" s="96">
        <f>J22/J61*100</f>
        <v>0.20853035152574984</v>
      </c>
      <c r="L22" s="86">
        <v>29260.9</v>
      </c>
      <c r="M22" s="96">
        <f>L22/L61*100</f>
        <v>0.21012100161655203</v>
      </c>
      <c r="N22" s="86">
        <v>29242.9</v>
      </c>
      <c r="O22" s="8">
        <f>N22/N61*100</f>
        <v>0.22280601921475535</v>
      </c>
      <c r="P22" s="4">
        <f t="shared" si="7"/>
        <v>4330.5</v>
      </c>
      <c r="Q22" s="46">
        <f t="shared" si="18"/>
        <v>16.904327867060658</v>
      </c>
      <c r="R22" s="46">
        <f t="shared" si="3"/>
        <v>4330.5</v>
      </c>
      <c r="S22" s="46">
        <f t="shared" si="4"/>
        <v>16.904327867060658</v>
      </c>
      <c r="T22" s="4">
        <f t="shared" si="8"/>
        <v>-687.29999999999927</v>
      </c>
      <c r="U22" s="29">
        <f t="shared" si="17"/>
        <v>-2.2949626354839268</v>
      </c>
      <c r="V22" s="1">
        <f t="shared" si="5"/>
        <v>-18</v>
      </c>
      <c r="W22" s="55">
        <f t="shared" si="9"/>
        <v>-6.1515537799593289E-2</v>
      </c>
    </row>
    <row r="23" spans="1:23" ht="63" x14ac:dyDescent="0.25">
      <c r="A23" s="22" t="s">
        <v>12</v>
      </c>
      <c r="B23" s="18" t="s">
        <v>48</v>
      </c>
      <c r="C23" s="19" t="s">
        <v>54</v>
      </c>
      <c r="D23" s="120">
        <v>144788.01</v>
      </c>
      <c r="E23" s="96">
        <f>D23/D61*100</f>
        <v>1.0329003336884786</v>
      </c>
      <c r="F23" s="86">
        <v>151750.95000000001</v>
      </c>
      <c r="G23" s="114">
        <f>F23/F61*100</f>
        <v>0.95128820244111212</v>
      </c>
      <c r="H23" s="128">
        <f t="shared" si="16"/>
        <v>437840.4</v>
      </c>
      <c r="I23" s="114">
        <f>H23/H61*100</f>
        <v>1.0598086355661587</v>
      </c>
      <c r="J23" s="86">
        <v>148364.38</v>
      </c>
      <c r="K23" s="96">
        <f>J23/J61*100</f>
        <v>1.0330663049966251</v>
      </c>
      <c r="L23" s="86">
        <v>144738.01</v>
      </c>
      <c r="M23" s="96">
        <f>L23/L61*100</f>
        <v>1.0393561248350707</v>
      </c>
      <c r="N23" s="86">
        <v>144738.01</v>
      </c>
      <c r="O23" s="8">
        <f>N23/N61*100</f>
        <v>1.102780498417238</v>
      </c>
      <c r="P23" s="4">
        <f t="shared" si="7"/>
        <v>3576.3699999999953</v>
      </c>
      <c r="Q23" s="46">
        <f t="shared" si="18"/>
        <v>2.4700733161537158</v>
      </c>
      <c r="R23" s="46">
        <f t="shared" si="3"/>
        <v>-3386.570000000007</v>
      </c>
      <c r="S23" s="46">
        <f t="shared" si="4"/>
        <v>-2.2316631296212677</v>
      </c>
      <c r="T23" s="4">
        <f t="shared" si="8"/>
        <v>-3626.3699999999953</v>
      </c>
      <c r="U23" s="29">
        <f t="shared" si="17"/>
        <v>-2.4442322341791254</v>
      </c>
      <c r="V23" s="1">
        <f t="shared" si="5"/>
        <v>0</v>
      </c>
      <c r="W23" s="55">
        <f t="shared" si="9"/>
        <v>0</v>
      </c>
    </row>
    <row r="24" spans="1:23" ht="47.25" x14ac:dyDescent="0.25">
      <c r="A24" s="22" t="s">
        <v>13</v>
      </c>
      <c r="B24" s="18" t="s">
        <v>48</v>
      </c>
      <c r="C24" s="19">
        <v>14</v>
      </c>
      <c r="D24" s="120">
        <v>5725.6</v>
      </c>
      <c r="E24" s="96">
        <f>D24/D61*100</f>
        <v>4.0845745103940255E-2</v>
      </c>
      <c r="F24" s="86">
        <v>6845.6</v>
      </c>
      <c r="G24" s="114">
        <f>F24/F61*100</f>
        <v>4.2913329495669561E-2</v>
      </c>
      <c r="H24" s="128">
        <f t="shared" si="16"/>
        <v>67540.479999999996</v>
      </c>
      <c r="I24" s="114">
        <f>H24/H61*100</f>
        <v>0.16348419185229005</v>
      </c>
      <c r="J24" s="86">
        <v>26406.63</v>
      </c>
      <c r="K24" s="96">
        <f>J24/J61*100</f>
        <v>0.18387027722902916</v>
      </c>
      <c r="L24" s="86">
        <v>20889.8</v>
      </c>
      <c r="M24" s="96">
        <f>L24/L61*100</f>
        <v>0.15000856773268928</v>
      </c>
      <c r="N24" s="86">
        <v>20244.05</v>
      </c>
      <c r="O24" s="8">
        <f>N24/N61*100</f>
        <v>0.15424243810581262</v>
      </c>
      <c r="P24" s="4">
        <f t="shared" si="7"/>
        <v>20681.03</v>
      </c>
      <c r="Q24" s="46">
        <f t="shared" si="18"/>
        <v>361.2028433701272</v>
      </c>
      <c r="R24" s="46">
        <f t="shared" si="3"/>
        <v>19561.03</v>
      </c>
      <c r="S24" s="46">
        <f t="shared" si="4"/>
        <v>285.74602664485218</v>
      </c>
      <c r="T24" s="4">
        <f t="shared" si="8"/>
        <v>-5516.8300000000017</v>
      </c>
      <c r="U24" s="29">
        <f t="shared" si="17"/>
        <v>-20.891836633451533</v>
      </c>
      <c r="V24" s="1">
        <f t="shared" si="5"/>
        <v>-645.75</v>
      </c>
      <c r="W24" s="55">
        <f t="shared" si="9"/>
        <v>-3.0912215531024714</v>
      </c>
    </row>
    <row r="25" spans="1:23" x14ac:dyDescent="0.25">
      <c r="A25" s="16" t="s">
        <v>14</v>
      </c>
      <c r="B25" s="17" t="s">
        <v>47</v>
      </c>
      <c r="C25" s="17" t="s">
        <v>45</v>
      </c>
      <c r="D25" s="85">
        <f>SUM(D26:D30)</f>
        <v>1945350.2519999999</v>
      </c>
      <c r="E25" s="95">
        <f>D25/D61*100</f>
        <v>13.877895859137546</v>
      </c>
      <c r="F25" s="85">
        <f>SUM(F26:F30)</f>
        <v>2385992.44</v>
      </c>
      <c r="G25" s="94">
        <f>F25/F61*100</f>
        <v>14.957181218870016</v>
      </c>
      <c r="H25" s="94">
        <f>SUM(H26:H30)</f>
        <v>5833045.5500000007</v>
      </c>
      <c r="I25" s="94">
        <f>H25/H61*100</f>
        <v>14.119099209531038</v>
      </c>
      <c r="J25" s="85">
        <f>SUM(J26:J30)</f>
        <v>2006425.1500000001</v>
      </c>
      <c r="K25" s="95">
        <f>J25/J61*100</f>
        <v>13.970807655872653</v>
      </c>
      <c r="L25" s="85">
        <f>SUM(L26:L30)</f>
        <v>1947671.2</v>
      </c>
      <c r="M25" s="95">
        <f>L25/L61*100</f>
        <v>13.986125627158147</v>
      </c>
      <c r="N25" s="85">
        <f>SUM(N26:N30)</f>
        <v>1878949.2</v>
      </c>
      <c r="O25" s="9">
        <f>N25/N61*100</f>
        <v>14.31599436303339</v>
      </c>
      <c r="P25" s="9">
        <f t="shared" si="7"/>
        <v>61074.898000000278</v>
      </c>
      <c r="Q25" s="45">
        <f t="shared" si="18"/>
        <v>3.1395322223959141</v>
      </c>
      <c r="R25" s="9">
        <f t="shared" si="3"/>
        <v>-379567.2899999998</v>
      </c>
      <c r="S25" s="9">
        <f t="shared" si="4"/>
        <v>-15.908151410571932</v>
      </c>
      <c r="T25" s="9">
        <f t="shared" si="8"/>
        <v>-58753.950000000186</v>
      </c>
      <c r="U25" s="9">
        <f t="shared" si="17"/>
        <v>-2.9282901482769148</v>
      </c>
      <c r="V25" s="9">
        <f t="shared" si="5"/>
        <v>-68722</v>
      </c>
      <c r="W25" s="53">
        <f t="shared" si="9"/>
        <v>-3.5284189651723494</v>
      </c>
    </row>
    <row r="26" spans="1:23" x14ac:dyDescent="0.25">
      <c r="A26" s="22" t="s">
        <v>15</v>
      </c>
      <c r="B26" s="18" t="s">
        <v>47</v>
      </c>
      <c r="C26" s="18" t="s">
        <v>44</v>
      </c>
      <c r="D26" s="83">
        <v>1343.4</v>
      </c>
      <c r="E26" s="96">
        <f>D27/D61*100</f>
        <v>0.54320218233799544</v>
      </c>
      <c r="F26" s="87">
        <v>2454.59</v>
      </c>
      <c r="G26" s="114">
        <f>F27/F61*100</f>
        <v>0.76627900708362384</v>
      </c>
      <c r="H26" s="128">
        <f>J26+L26+N26</f>
        <v>6015.9</v>
      </c>
      <c r="I26" s="114">
        <f>H26/H61*100</f>
        <v>1.4561705065824108E-2</v>
      </c>
      <c r="J26" s="87">
        <v>2008.9</v>
      </c>
      <c r="K26" s="96">
        <f>J26/J61*100</f>
        <v>1.3988040121946523E-2</v>
      </c>
      <c r="L26" s="86">
        <v>2003.5</v>
      </c>
      <c r="M26" s="96">
        <f>L26/L61*100</f>
        <v>1.4387029337401174E-2</v>
      </c>
      <c r="N26" s="86">
        <v>2003.5</v>
      </c>
      <c r="O26" s="8">
        <f>N26/N61*100</f>
        <v>1.5264965495787432E-2</v>
      </c>
      <c r="P26" s="4">
        <f t="shared" si="7"/>
        <v>665.5</v>
      </c>
      <c r="Q26" s="46">
        <f t="shared" si="18"/>
        <v>49.538484442459435</v>
      </c>
      <c r="R26" s="46">
        <f t="shared" si="3"/>
        <v>-445.69000000000005</v>
      </c>
      <c r="S26" s="46">
        <f t="shared" si="4"/>
        <v>-18.157411217351978</v>
      </c>
      <c r="T26" s="4">
        <f t="shared" si="8"/>
        <v>-5.4000000000000909</v>
      </c>
      <c r="U26" s="29">
        <f t="shared" si="17"/>
        <v>-0.26880382298770655</v>
      </c>
      <c r="V26" s="1">
        <f t="shared" si="5"/>
        <v>0</v>
      </c>
      <c r="W26" s="55"/>
    </row>
    <row r="27" spans="1:23" x14ac:dyDescent="0.25">
      <c r="A27" s="22" t="s">
        <v>16</v>
      </c>
      <c r="B27" s="18" t="s">
        <v>47</v>
      </c>
      <c r="C27" s="18" t="s">
        <v>49</v>
      </c>
      <c r="D27" s="82">
        <v>76144</v>
      </c>
      <c r="E27" s="96">
        <f>D28/D61*100</f>
        <v>3.1704508583506619</v>
      </c>
      <c r="F27" s="86">
        <v>122238</v>
      </c>
      <c r="G27" s="114">
        <f>F28/F61*100</f>
        <v>3.4923828667754666</v>
      </c>
      <c r="H27" s="128">
        <f>J27+L27+N27</f>
        <v>379973.04000000004</v>
      </c>
      <c r="I27" s="114">
        <f>H27/H61*100</f>
        <v>0.91973858299582556</v>
      </c>
      <c r="J27" s="86">
        <v>145246.04</v>
      </c>
      <c r="K27" s="96">
        <f>J27/J61*100</f>
        <v>1.0113531958155457</v>
      </c>
      <c r="L27" s="86">
        <v>147568</v>
      </c>
      <c r="M27" s="96">
        <f>L27/L61*100</f>
        <v>1.0596781358929952</v>
      </c>
      <c r="N27" s="86">
        <v>87159</v>
      </c>
      <c r="O27" s="8">
        <f>N27/N61*100</f>
        <v>0.66407742832410122</v>
      </c>
      <c r="P27" s="4">
        <f t="shared" si="7"/>
        <v>69102.040000000008</v>
      </c>
      <c r="Q27" s="46">
        <f t="shared" si="18"/>
        <v>90.75178608951461</v>
      </c>
      <c r="R27" s="46">
        <f t="shared" si="3"/>
        <v>23008.040000000008</v>
      </c>
      <c r="S27" s="46">
        <f t="shared" si="4"/>
        <v>18.82233020828221</v>
      </c>
      <c r="T27" s="4">
        <f t="shared" si="8"/>
        <v>2321.9599999999919</v>
      </c>
      <c r="U27" s="29">
        <f t="shared" si="17"/>
        <v>1.5986391091970376</v>
      </c>
      <c r="V27" s="1">
        <f t="shared" si="5"/>
        <v>-60409</v>
      </c>
      <c r="W27" s="55">
        <f t="shared" si="9"/>
        <v>-40.936381871408436</v>
      </c>
    </row>
    <row r="28" spans="1:23" x14ac:dyDescent="0.25">
      <c r="A28" s="15" t="s">
        <v>17</v>
      </c>
      <c r="B28" s="19" t="s">
        <v>47</v>
      </c>
      <c r="C28" s="19" t="s">
        <v>56</v>
      </c>
      <c r="D28" s="82">
        <v>444421.65</v>
      </c>
      <c r="E28" s="96">
        <f>D29/D61*100</f>
        <v>7.8977713056793242</v>
      </c>
      <c r="F28" s="86">
        <v>557110.26</v>
      </c>
      <c r="G28" s="114">
        <f>F29/F61*100</f>
        <v>7.9622838749030205</v>
      </c>
      <c r="H28" s="128">
        <f>J28+L28+N28</f>
        <v>1333264.9500000002</v>
      </c>
      <c r="I28" s="114">
        <f>H28/H61*100</f>
        <v>3.2272163726958105</v>
      </c>
      <c r="J28" s="86">
        <v>444421.65</v>
      </c>
      <c r="K28" s="96">
        <f>J28/J61*100</f>
        <v>3.0945233069150655</v>
      </c>
      <c r="L28" s="86">
        <v>444421.65</v>
      </c>
      <c r="M28" s="96">
        <f>L28/L61*100</f>
        <v>3.1913687630278194</v>
      </c>
      <c r="N28" s="86">
        <v>444421.65</v>
      </c>
      <c r="O28" s="8">
        <f>N28/N61*100</f>
        <v>3.3861148753835382</v>
      </c>
      <c r="P28" s="4">
        <f t="shared" si="7"/>
        <v>0</v>
      </c>
      <c r="Q28" s="46">
        <f t="shared" si="18"/>
        <v>0</v>
      </c>
      <c r="R28" s="46">
        <f t="shared" si="3"/>
        <v>-112688.60999999999</v>
      </c>
      <c r="S28" s="46">
        <f t="shared" si="4"/>
        <v>-20.227344224462854</v>
      </c>
      <c r="T28" s="4">
        <f t="shared" si="8"/>
        <v>0</v>
      </c>
      <c r="U28" s="29">
        <f t="shared" si="17"/>
        <v>0</v>
      </c>
      <c r="V28" s="1">
        <f t="shared" si="5"/>
        <v>0</v>
      </c>
      <c r="W28" s="55">
        <f t="shared" si="9"/>
        <v>0</v>
      </c>
    </row>
    <row r="29" spans="1:23" x14ac:dyDescent="0.25">
      <c r="A29" s="15" t="s">
        <v>18</v>
      </c>
      <c r="B29" s="19" t="s">
        <v>47</v>
      </c>
      <c r="C29" s="19" t="s">
        <v>54</v>
      </c>
      <c r="D29" s="82">
        <v>1107079.3119999999</v>
      </c>
      <c r="E29" s="96">
        <f>D30/D61*100</f>
        <v>2.2568878579608751</v>
      </c>
      <c r="F29" s="86">
        <v>1270155.71</v>
      </c>
      <c r="G29" s="114">
        <f>F30/F61*100</f>
        <v>2.7208482681903559</v>
      </c>
      <c r="H29" s="128">
        <f>J29+L29+N29</f>
        <v>3157968.92</v>
      </c>
      <c r="I29" s="114">
        <f>H29/H61*100</f>
        <v>7.643978792878718</v>
      </c>
      <c r="J29" s="86">
        <v>1091305</v>
      </c>
      <c r="K29" s="96">
        <f>J29/J61*100</f>
        <v>7.5987944274383237</v>
      </c>
      <c r="L29" s="86">
        <v>1037152.46</v>
      </c>
      <c r="M29" s="96">
        <f>L29/L61*100</f>
        <v>7.4477378933754901</v>
      </c>
      <c r="N29" s="86">
        <v>1029511.46</v>
      </c>
      <c r="O29" s="8">
        <f>N29/N61*100</f>
        <v>7.8440014546632106</v>
      </c>
      <c r="P29" s="4">
        <f t="shared" si="7"/>
        <v>-15774.311999999918</v>
      </c>
      <c r="Q29" s="46">
        <f t="shared" si="18"/>
        <v>-1.4248583483601323</v>
      </c>
      <c r="R29" s="46">
        <f t="shared" si="3"/>
        <v>-178850.70999999996</v>
      </c>
      <c r="S29" s="46">
        <f t="shared" si="4"/>
        <v>-14.081006650751505</v>
      </c>
      <c r="T29" s="4">
        <f t="shared" si="8"/>
        <v>-54152.540000000037</v>
      </c>
      <c r="U29" s="29">
        <f t="shared" si="17"/>
        <v>-4.9621819747916618</v>
      </c>
      <c r="V29" s="1">
        <f t="shared" si="5"/>
        <v>-7641</v>
      </c>
      <c r="W29" s="55">
        <f t="shared" si="9"/>
        <v>-0.7367287158534026</v>
      </c>
    </row>
    <row r="30" spans="1:23" ht="31.5" x14ac:dyDescent="0.25">
      <c r="A30" s="15" t="s">
        <v>19</v>
      </c>
      <c r="B30" s="18" t="s">
        <v>47</v>
      </c>
      <c r="C30" s="19">
        <v>12</v>
      </c>
      <c r="D30" s="86">
        <v>316361.89</v>
      </c>
      <c r="E30" s="96">
        <f>D31/D61*100</f>
        <v>7.0325074429349872</v>
      </c>
      <c r="F30" s="86">
        <v>434033.88</v>
      </c>
      <c r="G30" s="114">
        <f>F31/F61*100</f>
        <v>10.65107408808368</v>
      </c>
      <c r="H30" s="128">
        <f t="shared" si="16"/>
        <v>955822.74</v>
      </c>
      <c r="I30" s="114">
        <f>H30/H61*100</f>
        <v>2.3136037558948583</v>
      </c>
      <c r="J30" s="86">
        <f>323443.56</f>
        <v>323443.56</v>
      </c>
      <c r="K30" s="96">
        <f>J30/J61*100</f>
        <v>2.2521486855817696</v>
      </c>
      <c r="L30" s="86">
        <v>316525.59000000003</v>
      </c>
      <c r="M30" s="96">
        <f>L30/L61*100</f>
        <v>2.2729538055244398</v>
      </c>
      <c r="N30" s="86">
        <v>315853.59000000003</v>
      </c>
      <c r="O30" s="8">
        <f>N30/N61*100</f>
        <v>2.4065356391667536</v>
      </c>
      <c r="P30" s="4">
        <f t="shared" ref="P30:P46" si="23">J30-D30</f>
        <v>7081.6699999999837</v>
      </c>
      <c r="Q30" s="46">
        <f t="shared" ref="Q30:Q46" si="24">J30/D30*100-100</f>
        <v>2.2384712646646534</v>
      </c>
      <c r="R30" s="46">
        <f t="shared" ref="R30:R46" si="25">J30-F30</f>
        <v>-110590.32</v>
      </c>
      <c r="S30" s="46">
        <f t="shared" ref="S30:S46" si="26">J30/F30*100-100</f>
        <v>-25.479651496330192</v>
      </c>
      <c r="T30" s="4">
        <f t="shared" si="8"/>
        <v>-6917.9699999999721</v>
      </c>
      <c r="U30" s="29">
        <f t="shared" si="17"/>
        <v>-2.1388492013876998</v>
      </c>
      <c r="V30" s="1">
        <f t="shared" si="5"/>
        <v>-672</v>
      </c>
      <c r="W30" s="55">
        <f t="shared" si="9"/>
        <v>-0.21230510935940572</v>
      </c>
    </row>
    <row r="31" spans="1:23" ht="31.5" x14ac:dyDescent="0.25">
      <c r="A31" s="16" t="s">
        <v>20</v>
      </c>
      <c r="B31" s="17" t="s">
        <v>49</v>
      </c>
      <c r="C31" s="17" t="s">
        <v>45</v>
      </c>
      <c r="D31" s="85">
        <f t="shared" ref="D31" si="27">SUM(D32:D35)</f>
        <v>985789.94000000018</v>
      </c>
      <c r="E31" s="95">
        <f>D31/D61*100</f>
        <v>7.0325074429349872</v>
      </c>
      <c r="F31" s="85">
        <f t="shared" ref="F31" si="28">SUM(F32:F35)</f>
        <v>1699075.6400000001</v>
      </c>
      <c r="G31" s="94">
        <f>F31/F61*100</f>
        <v>10.65107408808368</v>
      </c>
      <c r="H31" s="94">
        <f t="shared" ref="H31" si="29">SUM(H32:H35)</f>
        <v>2435560.17</v>
      </c>
      <c r="I31" s="94">
        <f>H31/H61*100</f>
        <v>5.8953621013661168</v>
      </c>
      <c r="J31" s="85">
        <f t="shared" ref="J31:N31" si="30">SUM(J32:J35)</f>
        <v>843601.95000000007</v>
      </c>
      <c r="K31" s="95">
        <f>J31/J61*100</f>
        <v>5.874029530366033</v>
      </c>
      <c r="L31" s="85">
        <f t="shared" si="30"/>
        <v>806354.19000000018</v>
      </c>
      <c r="M31" s="95">
        <f>L31/L61*100</f>
        <v>5.790387515780564</v>
      </c>
      <c r="N31" s="85">
        <f t="shared" si="30"/>
        <v>785604.03</v>
      </c>
      <c r="O31" s="9">
        <f>N31/N61*100</f>
        <v>5.9856343455460719</v>
      </c>
      <c r="P31" s="9">
        <f t="shared" si="23"/>
        <v>-142187.99000000011</v>
      </c>
      <c r="Q31" s="45">
        <f t="shared" si="24"/>
        <v>-14.423761516576249</v>
      </c>
      <c r="R31" s="9">
        <f t="shared" si="25"/>
        <v>-855473.69000000006</v>
      </c>
      <c r="S31" s="9">
        <f t="shared" si="26"/>
        <v>-50.349358784285791</v>
      </c>
      <c r="T31" s="9">
        <f t="shared" si="8"/>
        <v>-37247.759999999893</v>
      </c>
      <c r="U31" s="9">
        <f t="shared" si="17"/>
        <v>-4.4153240755311032</v>
      </c>
      <c r="V31" s="9">
        <f t="shared" si="5"/>
        <v>-20750.160000000149</v>
      </c>
      <c r="W31" s="53">
        <f t="shared" si="9"/>
        <v>-2.5733307096724047</v>
      </c>
    </row>
    <row r="32" spans="1:23" x14ac:dyDescent="0.25">
      <c r="A32" s="15" t="s">
        <v>21</v>
      </c>
      <c r="B32" s="18" t="s">
        <v>49</v>
      </c>
      <c r="C32" s="19" t="s">
        <v>44</v>
      </c>
      <c r="D32" s="82">
        <v>335409.56</v>
      </c>
      <c r="E32" s="96">
        <f>D32/D61*100</f>
        <v>2.3927716559285934</v>
      </c>
      <c r="F32" s="86">
        <v>920394.91</v>
      </c>
      <c r="G32" s="114">
        <f>F32/F61*100</f>
        <v>5.7697221629904076</v>
      </c>
      <c r="H32" s="128">
        <f t="shared" si="16"/>
        <v>810103.97</v>
      </c>
      <c r="I32" s="114">
        <f>H32/H61*100</f>
        <v>1.9608861656266261</v>
      </c>
      <c r="J32" s="86">
        <v>291864.11</v>
      </c>
      <c r="K32" s="96">
        <f>J32/J61*100</f>
        <v>2.0322598839345973</v>
      </c>
      <c r="L32" s="86">
        <v>269533.06</v>
      </c>
      <c r="M32" s="96">
        <f>L32/L61*100</f>
        <v>1.9355028907509411</v>
      </c>
      <c r="N32" s="86">
        <v>248706.8</v>
      </c>
      <c r="O32" s="8">
        <f>N32/N61*100</f>
        <v>1.8949342253894212</v>
      </c>
      <c r="P32" s="4">
        <f t="shared" si="23"/>
        <v>-43545.450000000012</v>
      </c>
      <c r="Q32" s="46">
        <f t="shared" si="24"/>
        <v>-12.982769483374298</v>
      </c>
      <c r="R32" s="46">
        <f t="shared" si="25"/>
        <v>-628530.80000000005</v>
      </c>
      <c r="S32" s="46">
        <f t="shared" si="26"/>
        <v>-68.289252055946292</v>
      </c>
      <c r="T32" s="4">
        <f t="shared" si="8"/>
        <v>-22331.049999999988</v>
      </c>
      <c r="U32" s="29">
        <f t="shared" si="17"/>
        <v>-7.6511805442608107</v>
      </c>
      <c r="V32" s="1">
        <f t="shared" si="5"/>
        <v>-20826.260000000009</v>
      </c>
      <c r="W32" s="55">
        <f t="shared" si="9"/>
        <v>-7.7267924016445306</v>
      </c>
    </row>
    <row r="33" spans="1:23" x14ac:dyDescent="0.25">
      <c r="A33" s="15" t="s">
        <v>22</v>
      </c>
      <c r="B33" s="18" t="s">
        <v>49</v>
      </c>
      <c r="C33" s="19" t="s">
        <v>46</v>
      </c>
      <c r="D33" s="82">
        <v>318857.51</v>
      </c>
      <c r="E33" s="96">
        <f>D33/D61*100</f>
        <v>2.2746913123405545</v>
      </c>
      <c r="F33" s="86">
        <v>360769.48</v>
      </c>
      <c r="G33" s="114">
        <f>F33/F61*100</f>
        <v>2.2615723336480906</v>
      </c>
      <c r="H33" s="128">
        <f t="shared" si="16"/>
        <v>837757.58</v>
      </c>
      <c r="I33" s="114">
        <f>H33/H61*100</f>
        <v>2.0278227358530803</v>
      </c>
      <c r="J33" s="86">
        <v>284281.44</v>
      </c>
      <c r="K33" s="96">
        <f>J33/J61*100</f>
        <v>1.9794614906888011</v>
      </c>
      <c r="L33" s="86">
        <v>276700.02</v>
      </c>
      <c r="M33" s="96">
        <f>L33/L61*100</f>
        <v>1.9869684578984235</v>
      </c>
      <c r="N33" s="86">
        <v>276776.12</v>
      </c>
      <c r="O33" s="8">
        <f>N33/N61*100</f>
        <v>2.1087985634429356</v>
      </c>
      <c r="P33" s="4">
        <f t="shared" si="23"/>
        <v>-34576.070000000007</v>
      </c>
      <c r="Q33" s="46">
        <f t="shared" si="24"/>
        <v>-10.843737066127119</v>
      </c>
      <c r="R33" s="46">
        <f t="shared" si="25"/>
        <v>-76488.039999999979</v>
      </c>
      <c r="S33" s="46">
        <f t="shared" si="26"/>
        <v>-21.201361046394496</v>
      </c>
      <c r="T33" s="4">
        <f t="shared" si="8"/>
        <v>-7581.4199999999837</v>
      </c>
      <c r="U33" s="29">
        <f t="shared" si="17"/>
        <v>-2.6668712526572165</v>
      </c>
      <c r="V33" s="1">
        <f t="shared" si="5"/>
        <v>76.099999999976717</v>
      </c>
      <c r="W33" s="55">
        <f t="shared" si="9"/>
        <v>2.7502708528885478E-2</v>
      </c>
    </row>
    <row r="34" spans="1:23" x14ac:dyDescent="0.25">
      <c r="A34" s="15" t="s">
        <v>23</v>
      </c>
      <c r="B34" s="18" t="s">
        <v>49</v>
      </c>
      <c r="C34" s="19" t="s">
        <v>48</v>
      </c>
      <c r="D34" s="82">
        <v>250855.07</v>
      </c>
      <c r="E34" s="96">
        <f>D34/D61*100</f>
        <v>1.7895700445806708</v>
      </c>
      <c r="F34" s="86">
        <v>332558.28999999998</v>
      </c>
      <c r="G34" s="114">
        <f>F34/F61*100</f>
        <v>2.0847235414406962</v>
      </c>
      <c r="H34" s="128">
        <f t="shared" si="16"/>
        <v>528877.61</v>
      </c>
      <c r="I34" s="114">
        <f>H34/H61*100</f>
        <v>1.2801675181997616</v>
      </c>
      <c r="J34" s="86">
        <v>179372.51</v>
      </c>
      <c r="K34" s="96">
        <f>J34/J61*100</f>
        <v>1.2489769857405812</v>
      </c>
      <c r="L34" s="86">
        <v>174752.55</v>
      </c>
      <c r="M34" s="96">
        <f>L34/L61*100</f>
        <v>1.2548889761096407</v>
      </c>
      <c r="N34" s="86">
        <v>174752.55</v>
      </c>
      <c r="O34" s="8">
        <f>N34/N61*100</f>
        <v>1.331465757949023</v>
      </c>
      <c r="P34" s="4">
        <f t="shared" si="23"/>
        <v>-71482.559999999998</v>
      </c>
      <c r="Q34" s="46">
        <f t="shared" si="24"/>
        <v>-28.495561201932247</v>
      </c>
      <c r="R34" s="46">
        <f t="shared" si="25"/>
        <v>-153185.77999999997</v>
      </c>
      <c r="S34" s="46">
        <f t="shared" si="26"/>
        <v>-46.062836082059476</v>
      </c>
      <c r="T34" s="4">
        <f t="shared" si="8"/>
        <v>-4619.960000000021</v>
      </c>
      <c r="U34" s="29">
        <f t="shared" si="17"/>
        <v>-2.5756232100448528</v>
      </c>
      <c r="V34" s="1">
        <f t="shared" si="5"/>
        <v>0</v>
      </c>
      <c r="W34" s="55">
        <f t="shared" si="9"/>
        <v>0</v>
      </c>
    </row>
    <row r="35" spans="1:23" ht="31.5" x14ac:dyDescent="0.25">
      <c r="A35" s="15" t="s">
        <v>24</v>
      </c>
      <c r="B35" s="18" t="s">
        <v>49</v>
      </c>
      <c r="C35" s="19" t="s">
        <v>49</v>
      </c>
      <c r="D35" s="82">
        <v>80667.8</v>
      </c>
      <c r="E35" s="96">
        <f>D35/D61*100</f>
        <v>0.57547443008516685</v>
      </c>
      <c r="F35" s="86">
        <v>85352.960000000006</v>
      </c>
      <c r="G35" s="114">
        <f>F35/F61*100</f>
        <v>0.53505605000448531</v>
      </c>
      <c r="H35" s="128">
        <f t="shared" si="16"/>
        <v>258821.01</v>
      </c>
      <c r="I35" s="114">
        <f>H35/H61*100</f>
        <v>0.62648568168664909</v>
      </c>
      <c r="J35" s="86">
        <v>88083.89</v>
      </c>
      <c r="K35" s="96">
        <f>J35/J61*100</f>
        <v>0.61333117000205284</v>
      </c>
      <c r="L35" s="86">
        <v>85368.56</v>
      </c>
      <c r="M35" s="96">
        <f>L35/L61*100</f>
        <v>0.61302719102155834</v>
      </c>
      <c r="N35" s="86">
        <v>85368.56</v>
      </c>
      <c r="O35" s="8">
        <f>N35/N61*100</f>
        <v>0.65043579876469138</v>
      </c>
      <c r="P35" s="4">
        <f t="shared" si="23"/>
        <v>7416.0899999999965</v>
      </c>
      <c r="Q35" s="46">
        <f t="shared" si="24"/>
        <v>9.1933708369386551</v>
      </c>
      <c r="R35" s="46">
        <f t="shared" si="25"/>
        <v>2730.929999999993</v>
      </c>
      <c r="S35" s="46">
        <f t="shared" si="26"/>
        <v>3.199572692030813</v>
      </c>
      <c r="T35" s="4">
        <f t="shared" si="8"/>
        <v>-2715.3300000000017</v>
      </c>
      <c r="U35" s="29">
        <f t="shared" si="17"/>
        <v>-3.0826635835451839</v>
      </c>
      <c r="V35" s="1">
        <f t="shared" si="5"/>
        <v>0</v>
      </c>
      <c r="W35" s="55">
        <f t="shared" si="9"/>
        <v>0</v>
      </c>
    </row>
    <row r="36" spans="1:23" x14ac:dyDescent="0.25">
      <c r="A36" s="16" t="s">
        <v>25</v>
      </c>
      <c r="B36" s="17" t="s">
        <v>50</v>
      </c>
      <c r="C36" s="17" t="s">
        <v>45</v>
      </c>
      <c r="D36" s="85">
        <f>D37</f>
        <v>2775</v>
      </c>
      <c r="E36" s="95">
        <f>D36/D61*100</f>
        <v>1.9796517860736728E-2</v>
      </c>
      <c r="F36" s="85">
        <f>F37</f>
        <v>6125</v>
      </c>
      <c r="G36" s="94">
        <f>F36/F61*100</f>
        <v>3.8396070930375142E-2</v>
      </c>
      <c r="H36" s="94">
        <f>H37</f>
        <v>11949.300000000001</v>
      </c>
      <c r="I36" s="94">
        <f>H36/H61*100</f>
        <v>2.8923715876768567E-2</v>
      </c>
      <c r="J36" s="85">
        <f>J37</f>
        <v>6231.1</v>
      </c>
      <c r="K36" s="95">
        <f>J36/J61*100</f>
        <v>4.3387364629329968E-2</v>
      </c>
      <c r="L36" s="85">
        <f>L37</f>
        <v>2859.1</v>
      </c>
      <c r="M36" s="95">
        <f>L36/L61*100</f>
        <v>2.0531048454486493E-2</v>
      </c>
      <c r="N36" s="85">
        <f>N37</f>
        <v>2859.1</v>
      </c>
      <c r="O36" s="9">
        <f>N36/N61*100</f>
        <v>2.178390958273314E-2</v>
      </c>
      <c r="P36" s="9">
        <f t="shared" si="23"/>
        <v>3456.1000000000004</v>
      </c>
      <c r="Q36" s="45">
        <f t="shared" si="24"/>
        <v>124.54414414414416</v>
      </c>
      <c r="R36" s="9">
        <f t="shared" si="25"/>
        <v>106.10000000000036</v>
      </c>
      <c r="S36" s="9">
        <f t="shared" si="26"/>
        <v>1.7322448979591769</v>
      </c>
      <c r="T36" s="9">
        <f t="shared" si="8"/>
        <v>-3372.0000000000005</v>
      </c>
      <c r="U36" s="9">
        <f t="shared" si="17"/>
        <v>-54.115645712635015</v>
      </c>
      <c r="V36" s="9">
        <f t="shared" si="5"/>
        <v>0</v>
      </c>
      <c r="W36" s="53">
        <f t="shared" si="9"/>
        <v>0</v>
      </c>
    </row>
    <row r="37" spans="1:23" ht="31.5" x14ac:dyDescent="0.25">
      <c r="A37" s="15" t="s">
        <v>26</v>
      </c>
      <c r="B37" s="18" t="s">
        <v>50</v>
      </c>
      <c r="C37" s="19" t="s">
        <v>49</v>
      </c>
      <c r="D37" s="86">
        <v>2775</v>
      </c>
      <c r="E37" s="96">
        <f>D37/D61*100</f>
        <v>1.9796517860736728E-2</v>
      </c>
      <c r="F37" s="86">
        <v>6125</v>
      </c>
      <c r="G37" s="114">
        <f>F37/F61*100</f>
        <v>3.8396070930375142E-2</v>
      </c>
      <c r="H37" s="128">
        <f t="shared" si="16"/>
        <v>11949.300000000001</v>
      </c>
      <c r="I37" s="114">
        <f>H37/H61*100</f>
        <v>2.8923715876768567E-2</v>
      </c>
      <c r="J37" s="86">
        <v>6231.1</v>
      </c>
      <c r="K37" s="96">
        <f>J37/J61*100</f>
        <v>4.3387364629329968E-2</v>
      </c>
      <c r="L37" s="86">
        <v>2859.1</v>
      </c>
      <c r="M37" s="96">
        <f>L37/L61*100</f>
        <v>2.0531048454486493E-2</v>
      </c>
      <c r="N37" s="86">
        <v>2859.1</v>
      </c>
      <c r="O37" s="8">
        <f>N37/N61*100</f>
        <v>2.178390958273314E-2</v>
      </c>
      <c r="P37" s="4">
        <f t="shared" si="23"/>
        <v>3456.1000000000004</v>
      </c>
      <c r="Q37" s="46">
        <f t="shared" si="24"/>
        <v>124.54414414414416</v>
      </c>
      <c r="R37" s="46">
        <f t="shared" si="25"/>
        <v>106.10000000000036</v>
      </c>
      <c r="S37" s="46">
        <f t="shared" si="26"/>
        <v>1.7322448979591769</v>
      </c>
      <c r="T37" s="4">
        <f>L37-J37</f>
        <v>-3372.0000000000005</v>
      </c>
      <c r="U37" s="29">
        <f t="shared" si="17"/>
        <v>-54.115645712635015</v>
      </c>
      <c r="V37" s="1">
        <f t="shared" si="5"/>
        <v>0</v>
      </c>
      <c r="W37" s="55">
        <f t="shared" si="9"/>
        <v>0</v>
      </c>
    </row>
    <row r="38" spans="1:23" x14ac:dyDescent="0.25">
      <c r="A38" s="16" t="s">
        <v>27</v>
      </c>
      <c r="B38" s="17" t="s">
        <v>55</v>
      </c>
      <c r="C38" s="17" t="s">
        <v>45</v>
      </c>
      <c r="D38" s="85">
        <f>SUM(D39:D43)</f>
        <v>8663680.4000000004</v>
      </c>
      <c r="E38" s="95">
        <f>D38/D61*100</f>
        <v>61.805659019212513</v>
      </c>
      <c r="F38" s="85">
        <f>SUM(F39:F43)</f>
        <v>9105636.2899999991</v>
      </c>
      <c r="G38" s="94">
        <f>F38/F61*100</f>
        <v>57.080923568495976</v>
      </c>
      <c r="H38" s="94">
        <f>SUM(H39:H43)</f>
        <v>25783160.800000001</v>
      </c>
      <c r="I38" s="94">
        <f>H38/H61*100</f>
        <v>62.409079810887405</v>
      </c>
      <c r="J38" s="85">
        <f>SUM(J39:J43)</f>
        <v>9004531.1199999992</v>
      </c>
      <c r="K38" s="95">
        <f>J38/J61*100</f>
        <v>62.698861359886529</v>
      </c>
      <c r="L38" s="85">
        <f>SUM(L39:L43)</f>
        <v>8734354.290000001</v>
      </c>
      <c r="M38" s="95">
        <f>L38/L61*100</f>
        <v>62.720944054647262</v>
      </c>
      <c r="N38" s="85">
        <f>SUM(N39:N43)</f>
        <v>8044275.3900000006</v>
      </c>
      <c r="O38" s="9">
        <f>N38/N61*100</f>
        <v>61.290534697759924</v>
      </c>
      <c r="P38" s="9">
        <f t="shared" si="23"/>
        <v>340850.71999999881</v>
      </c>
      <c r="Q38" s="45">
        <f t="shared" si="24"/>
        <v>3.9342485440714086</v>
      </c>
      <c r="R38" s="9">
        <f t="shared" si="25"/>
        <v>-101105.16999999993</v>
      </c>
      <c r="S38" s="9">
        <f t="shared" si="26"/>
        <v>-1.1103580988737178</v>
      </c>
      <c r="T38" s="9">
        <f t="shared" si="8"/>
        <v>-270176.82999999821</v>
      </c>
      <c r="U38" s="9">
        <f t="shared" si="17"/>
        <v>-3.0004541757860892</v>
      </c>
      <c r="V38" s="9">
        <f t="shared" si="5"/>
        <v>-690078.90000000037</v>
      </c>
      <c r="W38" s="53">
        <f t="shared" si="9"/>
        <v>-7.9007431698766055</v>
      </c>
    </row>
    <row r="39" spans="1:23" x14ac:dyDescent="0.25">
      <c r="A39" s="15" t="s">
        <v>28</v>
      </c>
      <c r="B39" s="18" t="s">
        <v>55</v>
      </c>
      <c r="C39" s="19" t="s">
        <v>44</v>
      </c>
      <c r="D39" s="82">
        <v>3531260.65</v>
      </c>
      <c r="E39" s="96">
        <f>D39/D61*100</f>
        <v>25.191590821132177</v>
      </c>
      <c r="F39" s="86">
        <v>3707656.63</v>
      </c>
      <c r="G39" s="114">
        <f>F39/F61*100</f>
        <v>23.242358685870311</v>
      </c>
      <c r="H39" s="128">
        <f t="shared" si="16"/>
        <v>9823549.1999999993</v>
      </c>
      <c r="I39" s="114">
        <f>H39/H61*100</f>
        <v>23.778258639607099</v>
      </c>
      <c r="J39" s="86">
        <v>3426823.9</v>
      </c>
      <c r="K39" s="96">
        <f>J39/J61*100</f>
        <v>23.861093237117455</v>
      </c>
      <c r="L39" s="86">
        <v>3295843.6</v>
      </c>
      <c r="M39" s="96">
        <f>L39/L61*100</f>
        <v>23.667281539648563</v>
      </c>
      <c r="N39" s="86">
        <v>3100881.7</v>
      </c>
      <c r="O39" s="8">
        <f>N39/N61*100</f>
        <v>23.626080437743287</v>
      </c>
      <c r="P39" s="4">
        <f t="shared" si="23"/>
        <v>-104436.75</v>
      </c>
      <c r="Q39" s="46">
        <f t="shared" si="24"/>
        <v>-2.957491965369357</v>
      </c>
      <c r="R39" s="46">
        <f t="shared" si="25"/>
        <v>-280832.73</v>
      </c>
      <c r="S39" s="46">
        <f t="shared" si="26"/>
        <v>-7.5743996282633077</v>
      </c>
      <c r="T39" s="4">
        <f t="shared" si="8"/>
        <v>-130980.29999999981</v>
      </c>
      <c r="U39" s="29">
        <f t="shared" si="17"/>
        <v>-3.8222069129376592</v>
      </c>
      <c r="V39" s="1">
        <f t="shared" si="5"/>
        <v>-194961.89999999991</v>
      </c>
      <c r="W39" s="55">
        <f t="shared" si="9"/>
        <v>-5.9153868830426291</v>
      </c>
    </row>
    <row r="40" spans="1:23" x14ac:dyDescent="0.25">
      <c r="A40" s="15" t="s">
        <v>29</v>
      </c>
      <c r="B40" s="18" t="s">
        <v>55</v>
      </c>
      <c r="C40" s="19" t="s">
        <v>46</v>
      </c>
      <c r="D40" s="82">
        <v>4862742.3</v>
      </c>
      <c r="E40" s="96">
        <f>D40/D61*100</f>
        <v>34.690221547427022</v>
      </c>
      <c r="F40" s="86">
        <v>5094361.18</v>
      </c>
      <c r="G40" s="114">
        <f>F40/F61*100</f>
        <v>31.935257667302793</v>
      </c>
      <c r="H40" s="128">
        <f t="shared" si="16"/>
        <v>11690919.449999999</v>
      </c>
      <c r="I40" s="114">
        <f>H40/H61*100</f>
        <v>28.298296344554689</v>
      </c>
      <c r="J40" s="86">
        <v>4130422.15</v>
      </c>
      <c r="K40" s="96">
        <f>J40/J61*100</f>
        <v>28.760272166248502</v>
      </c>
      <c r="L40" s="86">
        <v>4026690.35</v>
      </c>
      <c r="M40" s="96">
        <f>L40/L61*100</f>
        <v>28.915454054444815</v>
      </c>
      <c r="N40" s="86">
        <v>3533806.95</v>
      </c>
      <c r="O40" s="8">
        <f>N40/N61*100</f>
        <v>26.924602525841689</v>
      </c>
      <c r="P40" s="4">
        <f t="shared" si="23"/>
        <v>-732320.14999999991</v>
      </c>
      <c r="Q40" s="46">
        <f t="shared" si="24"/>
        <v>-15.05981820175829</v>
      </c>
      <c r="R40" s="46">
        <f t="shared" si="25"/>
        <v>-963939.0299999998</v>
      </c>
      <c r="S40" s="46">
        <f t="shared" si="26"/>
        <v>-18.921686074877016</v>
      </c>
      <c r="T40" s="4">
        <f t="shared" si="8"/>
        <v>-103731.79999999981</v>
      </c>
      <c r="U40" s="29">
        <f t="shared" si="17"/>
        <v>-2.5114091546308401</v>
      </c>
      <c r="V40" s="1">
        <f t="shared" si="5"/>
        <v>-492883.39999999991</v>
      </c>
      <c r="W40" s="55">
        <f t="shared" si="9"/>
        <v>-12.240409794609604</v>
      </c>
    </row>
    <row r="41" spans="1:23" x14ac:dyDescent="0.25">
      <c r="A41" s="15" t="s">
        <v>87</v>
      </c>
      <c r="B41" s="18"/>
      <c r="C41" s="19"/>
      <c r="D41" s="86"/>
      <c r="E41" s="96"/>
      <c r="F41" s="86"/>
      <c r="G41" s="114"/>
      <c r="H41" s="128">
        <f t="shared" si="16"/>
        <v>3391116.12</v>
      </c>
      <c r="I41" s="114">
        <f>H41/H61*100</f>
        <v>8.2083200823487417</v>
      </c>
      <c r="J41" s="86">
        <v>1137406.96</v>
      </c>
      <c r="K41" s="114">
        <f>J41/J61*100</f>
        <v>7.9198039680726877</v>
      </c>
      <c r="L41" s="86">
        <v>1128184.3799999999</v>
      </c>
      <c r="M41" s="96">
        <f>L41/L61*100</f>
        <v>8.1014333781171697</v>
      </c>
      <c r="N41" s="86">
        <v>1125524.78</v>
      </c>
      <c r="O41" s="96">
        <f>N41/N61*100</f>
        <v>8.5755412684570711</v>
      </c>
      <c r="P41" s="4">
        <f t="shared" ref="P41" si="31">J41-D41</f>
        <v>1137406.96</v>
      </c>
      <c r="Q41" s="46" t="e">
        <f>J41/D41*100-100</f>
        <v>#DIV/0!</v>
      </c>
      <c r="R41" s="46">
        <f t="shared" ref="R41" si="32">J41-F41</f>
        <v>1137406.96</v>
      </c>
      <c r="S41" s="46"/>
      <c r="T41" s="4">
        <f t="shared" ref="T41" si="33">L41-J41</f>
        <v>-9222.5800000000745</v>
      </c>
      <c r="U41" s="29">
        <f t="shared" ref="U41" si="34">L41/J41*100-100</f>
        <v>-0.81084258531353726</v>
      </c>
      <c r="V41" s="1">
        <f t="shared" ref="V41" si="35">N41-L41</f>
        <v>-2659.5999999998603</v>
      </c>
      <c r="W41" s="55">
        <f t="shared" ref="W41" si="36">N41/L41*100-100</f>
        <v>-0.23574160812258071</v>
      </c>
    </row>
    <row r="42" spans="1:23" x14ac:dyDescent="0.25">
      <c r="A42" s="15" t="s">
        <v>88</v>
      </c>
      <c r="B42" s="18" t="s">
        <v>55</v>
      </c>
      <c r="C42" s="19" t="s">
        <v>55</v>
      </c>
      <c r="D42" s="82">
        <v>139033.15</v>
      </c>
      <c r="E42" s="96">
        <f>D42/D61*100</f>
        <v>0.99184585124666247</v>
      </c>
      <c r="F42" s="86">
        <v>165128.07999999999</v>
      </c>
      <c r="G42" s="114">
        <f>F42/F61*100</f>
        <v>1.0351460362900669</v>
      </c>
      <c r="H42" s="128">
        <f t="shared" si="16"/>
        <v>473617.07000000007</v>
      </c>
      <c r="I42" s="114">
        <f>H42/H61*100</f>
        <v>1.1464073683870697</v>
      </c>
      <c r="J42" s="86">
        <v>173809.29</v>
      </c>
      <c r="K42" s="96">
        <f>J42/J61*100</f>
        <v>1.2102400926313099</v>
      </c>
      <c r="L42" s="86">
        <v>149933.89000000001</v>
      </c>
      <c r="M42" s="96">
        <f>L42/L61*100</f>
        <v>1.0766674689796258</v>
      </c>
      <c r="N42" s="86">
        <v>149873.89000000001</v>
      </c>
      <c r="O42" s="8">
        <f>N42/N61*100</f>
        <v>1.1419115345991719</v>
      </c>
      <c r="P42" s="4">
        <f t="shared" si="23"/>
        <v>34776.140000000014</v>
      </c>
      <c r="Q42" s="46">
        <f t="shared" si="24"/>
        <v>25.012840462868041</v>
      </c>
      <c r="R42" s="46">
        <f t="shared" si="25"/>
        <v>8681.210000000021</v>
      </c>
      <c r="S42" s="46">
        <f t="shared" si="26"/>
        <v>5.2572584868666894</v>
      </c>
      <c r="T42" s="4">
        <f t="shared" si="8"/>
        <v>-23875.399999999994</v>
      </c>
      <c r="U42" s="29">
        <f t="shared" si="17"/>
        <v>-13.736549985331621</v>
      </c>
      <c r="V42" s="1">
        <f t="shared" si="5"/>
        <v>-60</v>
      </c>
      <c r="W42" s="55">
        <f t="shared" si="9"/>
        <v>-4.001763710658679E-2</v>
      </c>
    </row>
    <row r="43" spans="1:23" x14ac:dyDescent="0.25">
      <c r="A43" s="15" t="s">
        <v>30</v>
      </c>
      <c r="B43" s="18" t="s">
        <v>55</v>
      </c>
      <c r="C43" s="19" t="s">
        <v>54</v>
      </c>
      <c r="D43" s="82">
        <v>130644.3</v>
      </c>
      <c r="E43" s="96">
        <f>D43/D61*100</f>
        <v>0.93200079940664771</v>
      </c>
      <c r="F43" s="86">
        <v>138490.4</v>
      </c>
      <c r="G43" s="114">
        <f>F43/F61*100</f>
        <v>0.86816117903282042</v>
      </c>
      <c r="H43" s="128">
        <f t="shared" si="16"/>
        <v>403958.96</v>
      </c>
      <c r="I43" s="114">
        <f>H43/H61*100</f>
        <v>0.9777973759898001</v>
      </c>
      <c r="J43" s="86">
        <v>136068.82</v>
      </c>
      <c r="K43" s="96">
        <f>J43/J61*100</f>
        <v>0.94745189581657596</v>
      </c>
      <c r="L43" s="86">
        <v>133702.07</v>
      </c>
      <c r="M43" s="96">
        <f>L43/L61*100</f>
        <v>0.96010761345708273</v>
      </c>
      <c r="N43" s="86">
        <v>134188.07</v>
      </c>
      <c r="O43" s="8">
        <f>N43/N61*100</f>
        <v>1.0223989311186965</v>
      </c>
      <c r="P43" s="4">
        <f t="shared" si="23"/>
        <v>5424.5200000000041</v>
      </c>
      <c r="Q43" s="46">
        <f t="shared" si="24"/>
        <v>4.1521291016906332</v>
      </c>
      <c r="R43" s="46">
        <f t="shared" si="25"/>
        <v>-2421.5799999999872</v>
      </c>
      <c r="S43" s="46">
        <f t="shared" si="26"/>
        <v>-1.7485544124357943</v>
      </c>
      <c r="T43" s="4">
        <f t="shared" si="8"/>
        <v>-2366.75</v>
      </c>
      <c r="U43" s="29">
        <f t="shared" si="17"/>
        <v>-1.7393771769314981</v>
      </c>
      <c r="V43" s="1">
        <f t="shared" si="5"/>
        <v>486</v>
      </c>
      <c r="W43" s="55">
        <f t="shared" si="9"/>
        <v>0.36349474619203193</v>
      </c>
    </row>
    <row r="44" spans="1:23" x14ac:dyDescent="0.25">
      <c r="A44" s="16" t="s">
        <v>31</v>
      </c>
      <c r="B44" s="17" t="s">
        <v>56</v>
      </c>
      <c r="C44" s="17" t="s">
        <v>45</v>
      </c>
      <c r="D44" s="85">
        <f>SUM(D45:D46)</f>
        <v>450052.14999999997</v>
      </c>
      <c r="E44" s="95">
        <f>D44/D61*100</f>
        <v>3.2106181714371038</v>
      </c>
      <c r="F44" s="85">
        <f>SUM(F45:F46)</f>
        <v>479124.7</v>
      </c>
      <c r="G44" s="94">
        <f>F44/F61*100</f>
        <v>3.0035111780726056</v>
      </c>
      <c r="H44" s="94">
        <f>SUM(H45:H46)</f>
        <v>1402418.4000000001</v>
      </c>
      <c r="I44" s="94">
        <f>H44/H61*100</f>
        <v>3.3946048171819578</v>
      </c>
      <c r="J44" s="85">
        <f>SUM(J45:J46)</f>
        <v>481377.42</v>
      </c>
      <c r="K44" s="95">
        <f>J44/J61*100</f>
        <v>3.351847610512769</v>
      </c>
      <c r="L44" s="85">
        <f>SUM(L45:L46)</f>
        <v>462351.44</v>
      </c>
      <c r="M44" s="95">
        <f>L44/L61*100</f>
        <v>3.3201216528423649</v>
      </c>
      <c r="N44" s="85">
        <f>N45+N46</f>
        <v>458689.54</v>
      </c>
      <c r="O44" s="9">
        <f>N44/N61*100</f>
        <v>3.4948240585867776</v>
      </c>
      <c r="P44" s="9">
        <f t="shared" si="23"/>
        <v>31325.270000000019</v>
      </c>
      <c r="Q44" s="45">
        <f t="shared" si="24"/>
        <v>6.9603644822050086</v>
      </c>
      <c r="R44" s="9">
        <f t="shared" si="25"/>
        <v>2252.7199999999721</v>
      </c>
      <c r="S44" s="9">
        <f t="shared" si="26"/>
        <v>0.47017404863494505</v>
      </c>
      <c r="T44" s="9">
        <f t="shared" si="8"/>
        <v>-19025.979999999981</v>
      </c>
      <c r="U44" s="9">
        <f t="shared" si="17"/>
        <v>-3.9524039162451743</v>
      </c>
      <c r="V44" s="9">
        <f t="shared" si="5"/>
        <v>-3661.9000000000233</v>
      </c>
      <c r="W44" s="53">
        <f t="shared" si="9"/>
        <v>-0.79201656644565332</v>
      </c>
    </row>
    <row r="45" spans="1:23" x14ac:dyDescent="0.25">
      <c r="A45" s="15" t="s">
        <v>32</v>
      </c>
      <c r="B45" s="18" t="s">
        <v>56</v>
      </c>
      <c r="C45" s="19" t="s">
        <v>44</v>
      </c>
      <c r="D45" s="82">
        <v>416567.35</v>
      </c>
      <c r="E45" s="96">
        <f>D45/D61*100</f>
        <v>2.971741616026943</v>
      </c>
      <c r="F45" s="86">
        <v>450514.3</v>
      </c>
      <c r="G45" s="114">
        <f>F45/F61*100</f>
        <v>2.8241598396650294</v>
      </c>
      <c r="H45" s="128">
        <f t="shared" si="16"/>
        <v>1316056.1000000001</v>
      </c>
      <c r="I45" s="114">
        <f>H45/H61*100</f>
        <v>3.1855617244765906</v>
      </c>
      <c r="J45" s="86">
        <v>452277.12</v>
      </c>
      <c r="K45" s="96">
        <f>J45/J61*100</f>
        <v>3.1492212159880641</v>
      </c>
      <c r="L45" s="86">
        <v>433720.44</v>
      </c>
      <c r="M45" s="96">
        <f>L45/L61*100</f>
        <v>3.1145239303771124</v>
      </c>
      <c r="N45" s="86">
        <v>430058.54</v>
      </c>
      <c r="O45" s="8">
        <f>N45/N61*100</f>
        <v>3.276680196789977</v>
      </c>
      <c r="P45" s="4">
        <f t="shared" si="23"/>
        <v>35709.770000000019</v>
      </c>
      <c r="Q45" s="46">
        <f t="shared" si="24"/>
        <v>8.5723881144309502</v>
      </c>
      <c r="R45" s="46">
        <f t="shared" si="25"/>
        <v>1762.820000000007</v>
      </c>
      <c r="S45" s="46">
        <f t="shared" si="26"/>
        <v>0.39129057612599638</v>
      </c>
      <c r="T45" s="4">
        <f t="shared" si="8"/>
        <v>-18556.679999999993</v>
      </c>
      <c r="U45" s="29">
        <f t="shared" si="17"/>
        <v>-4.1029446725052026</v>
      </c>
      <c r="V45" s="1">
        <f t="shared" si="5"/>
        <v>-3661.9000000000233</v>
      </c>
      <c r="W45" s="55">
        <f t="shared" si="9"/>
        <v>-0.84429961382498675</v>
      </c>
    </row>
    <row r="46" spans="1:23" ht="31.5" x14ac:dyDescent="0.25">
      <c r="A46" s="15" t="s">
        <v>33</v>
      </c>
      <c r="B46" s="18" t="s">
        <v>56</v>
      </c>
      <c r="C46" s="19" t="s">
        <v>47</v>
      </c>
      <c r="D46" s="82">
        <v>33484.800000000003</v>
      </c>
      <c r="E46" s="96">
        <f>D46/D61*100</f>
        <v>0.23887655541016115</v>
      </c>
      <c r="F46" s="86">
        <v>28610.400000000001</v>
      </c>
      <c r="G46" s="114">
        <f>F46/F61*100</f>
        <v>0.17935133840757633</v>
      </c>
      <c r="H46" s="128">
        <f t="shared" si="16"/>
        <v>86362.3</v>
      </c>
      <c r="I46" s="114">
        <f>H46/H61*100</f>
        <v>0.20904309270536767</v>
      </c>
      <c r="J46" s="86">
        <v>29100.3</v>
      </c>
      <c r="K46" s="96">
        <f>J46/J61*100</f>
        <v>0.20262639452470524</v>
      </c>
      <c r="L46" s="86">
        <v>28631</v>
      </c>
      <c r="M46" s="96">
        <f>L46/L61*100</f>
        <v>0.20559772246525226</v>
      </c>
      <c r="N46" s="86">
        <v>28631</v>
      </c>
      <c r="O46" s="8">
        <f>N46/N61*100</f>
        <v>0.21814386179680056</v>
      </c>
      <c r="P46" s="4">
        <f t="shared" si="23"/>
        <v>-4384.5000000000036</v>
      </c>
      <c r="Q46" s="46">
        <f t="shared" si="24"/>
        <v>-13.094000860091754</v>
      </c>
      <c r="R46" s="46">
        <f t="shared" si="25"/>
        <v>489.89999999999782</v>
      </c>
      <c r="S46" s="46">
        <f t="shared" si="26"/>
        <v>1.712314403154096</v>
      </c>
      <c r="T46" s="4">
        <f t="shared" si="8"/>
        <v>-469.29999999999927</v>
      </c>
      <c r="U46" s="29">
        <f t="shared" si="17"/>
        <v>-1.6126981508781739</v>
      </c>
      <c r="V46" s="1">
        <f t="shared" si="5"/>
        <v>0</v>
      </c>
      <c r="W46" s="55">
        <f t="shared" si="9"/>
        <v>0</v>
      </c>
    </row>
    <row r="47" spans="1:23" x14ac:dyDescent="0.25">
      <c r="A47" s="71" t="s">
        <v>74</v>
      </c>
      <c r="B47" s="76" t="s">
        <v>54</v>
      </c>
      <c r="C47" s="77" t="s">
        <v>45</v>
      </c>
      <c r="D47" s="88">
        <f>D48</f>
        <v>0</v>
      </c>
      <c r="E47" s="127"/>
      <c r="F47" s="88">
        <f>F48</f>
        <v>0</v>
      </c>
      <c r="G47" s="128"/>
      <c r="H47" s="128">
        <f t="shared" si="16"/>
        <v>13899.599999999999</v>
      </c>
      <c r="I47" s="114">
        <f>H47/H61*100</f>
        <v>3.3644488062123501E-2</v>
      </c>
      <c r="J47" s="88">
        <f>J48</f>
        <v>4633.2</v>
      </c>
      <c r="K47" s="96">
        <f>J47/J61*100</f>
        <v>3.2261131710390072E-2</v>
      </c>
      <c r="L47" s="88">
        <f>L48</f>
        <v>4633.2</v>
      </c>
      <c r="M47" s="96">
        <f>L47/L61*100</f>
        <v>3.3270768318466239E-2</v>
      </c>
      <c r="N47" s="88">
        <f>N48</f>
        <v>4633.2</v>
      </c>
      <c r="O47" s="96">
        <f>N47/N61*100</f>
        <v>3.5301042243614841E-2</v>
      </c>
      <c r="P47" s="4">
        <f t="shared" ref="P47:P48" si="37">J47-D47</f>
        <v>4633.2</v>
      </c>
      <c r="Q47" s="130" t="e">
        <f>J47/D47*100-100</f>
        <v>#DIV/0!</v>
      </c>
      <c r="R47" s="46">
        <f t="shared" ref="R47:R48" si="38">J47-F47</f>
        <v>4633.2</v>
      </c>
      <c r="S47" s="46" t="e">
        <f t="shared" ref="S47:S48" si="39">J47/F47*100-100</f>
        <v>#DIV/0!</v>
      </c>
      <c r="T47" s="4">
        <f t="shared" ref="T47:T48" si="40">L47-J47</f>
        <v>0</v>
      </c>
      <c r="U47" s="29">
        <f t="shared" ref="U47:U48" si="41">L47/J47*100-100</f>
        <v>0</v>
      </c>
      <c r="V47" s="1">
        <f t="shared" ref="V47:V48" si="42">N47-L47</f>
        <v>0</v>
      </c>
      <c r="W47" s="55">
        <f t="shared" ref="W47:W48" si="43">N47/L47*100-100</f>
        <v>0</v>
      </c>
    </row>
    <row r="48" spans="1:23" x14ac:dyDescent="0.25">
      <c r="A48" s="15" t="s">
        <v>75</v>
      </c>
      <c r="B48" s="18" t="s">
        <v>54</v>
      </c>
      <c r="C48" s="19" t="s">
        <v>54</v>
      </c>
      <c r="D48" s="86"/>
      <c r="E48" s="96"/>
      <c r="F48" s="86"/>
      <c r="G48" s="114"/>
      <c r="H48" s="114">
        <f t="shared" si="16"/>
        <v>13899.599999999999</v>
      </c>
      <c r="I48" s="114">
        <f>H48/H61*100</f>
        <v>3.3644488062123501E-2</v>
      </c>
      <c r="J48" s="86">
        <v>4633.2</v>
      </c>
      <c r="K48" s="96">
        <f t="shared" ref="K48" si="44">J48/J63*100</f>
        <v>4.5460304748135345E-2</v>
      </c>
      <c r="L48" s="86">
        <v>4633.2</v>
      </c>
      <c r="M48" s="96">
        <f t="shared" ref="M48" si="45">L48/L63*100</f>
        <v>4.6835368177709689E-2</v>
      </c>
      <c r="N48" s="86">
        <v>4633.2</v>
      </c>
      <c r="O48" s="8">
        <f t="shared" ref="O48" si="46">N48/N63*100</f>
        <v>5.0457523913911763E-2</v>
      </c>
      <c r="P48" s="4">
        <f t="shared" si="37"/>
        <v>4633.2</v>
      </c>
      <c r="Q48" s="130" t="e">
        <f t="shared" ref="Q48" si="47">J48/D48*100-100</f>
        <v>#DIV/0!</v>
      </c>
      <c r="R48" s="46">
        <f t="shared" si="38"/>
        <v>4633.2</v>
      </c>
      <c r="S48" s="46" t="e">
        <f t="shared" si="39"/>
        <v>#DIV/0!</v>
      </c>
      <c r="T48" s="4">
        <f t="shared" si="40"/>
        <v>0</v>
      </c>
      <c r="U48" s="29">
        <f t="shared" si="41"/>
        <v>0</v>
      </c>
      <c r="V48" s="1">
        <f t="shared" si="42"/>
        <v>0</v>
      </c>
      <c r="W48" s="55">
        <f t="shared" si="43"/>
        <v>0</v>
      </c>
    </row>
    <row r="49" spans="1:23" x14ac:dyDescent="0.25">
      <c r="A49" s="16" t="s">
        <v>34</v>
      </c>
      <c r="B49" s="17">
        <v>10</v>
      </c>
      <c r="C49" s="17" t="s">
        <v>45</v>
      </c>
      <c r="D49" s="85">
        <f>SUM(D50:D53)</f>
        <v>543130.72</v>
      </c>
      <c r="E49" s="95">
        <f>D49/D61*100</f>
        <v>3.8746295492593861</v>
      </c>
      <c r="F49" s="85">
        <f>SUM(F50:F53)</f>
        <v>782148.25</v>
      </c>
      <c r="G49" s="94">
        <f>F49/F61*100</f>
        <v>4.9030889281744958</v>
      </c>
      <c r="H49" s="94">
        <f>SUM(H50:H53)</f>
        <v>1830193.74</v>
      </c>
      <c r="I49" s="94">
        <f>H49/H61*100</f>
        <v>4.4300506084206139</v>
      </c>
      <c r="J49" s="85">
        <f>SUM(J50:J53)</f>
        <v>620063.72</v>
      </c>
      <c r="K49" s="95">
        <f>J49/J61*100</f>
        <v>4.3175251100221086</v>
      </c>
      <c r="L49" s="85">
        <f>SUM(L50:L53)</f>
        <v>615952.24</v>
      </c>
      <c r="M49" s="95">
        <f>L49/L61*100</f>
        <v>4.4231210118881794</v>
      </c>
      <c r="N49" s="85">
        <f>SUM(N50:N53)</f>
        <v>594177.78</v>
      </c>
      <c r="O49" s="9">
        <f>N49/N61*100</f>
        <v>4.5271291789685932</v>
      </c>
      <c r="P49" s="9">
        <f>J49-D49</f>
        <v>76933</v>
      </c>
      <c r="Q49" s="45">
        <f t="shared" ref="Q49:Q51" si="48">J49/D49*100-100</f>
        <v>14.164729993545564</v>
      </c>
      <c r="R49" s="9">
        <f>J49-F49</f>
        <v>-162084.53000000003</v>
      </c>
      <c r="S49" s="9">
        <f t="shared" ref="S49:S61" si="49">J49/F49*100-100</f>
        <v>-20.722993371141598</v>
      </c>
      <c r="T49" s="9">
        <f t="shared" ref="T49:T58" si="50">L49-J49</f>
        <v>-4111.4799999999814</v>
      </c>
      <c r="U49" s="9">
        <f t="shared" si="17"/>
        <v>-0.66307378860997801</v>
      </c>
      <c r="V49" s="9">
        <f t="shared" ref="V49:V58" si="51">N49-L49</f>
        <v>-21774.459999999963</v>
      </c>
      <c r="W49" s="53">
        <f t="shared" si="9"/>
        <v>-3.5350890192395354</v>
      </c>
    </row>
    <row r="50" spans="1:23" x14ac:dyDescent="0.25">
      <c r="A50" s="22" t="s">
        <v>35</v>
      </c>
      <c r="B50" s="18">
        <v>10</v>
      </c>
      <c r="C50" s="18" t="s">
        <v>44</v>
      </c>
      <c r="D50" s="82">
        <v>13032</v>
      </c>
      <c r="E50" s="96">
        <f>D50/D61*100</f>
        <v>9.2968728202205766E-2</v>
      </c>
      <c r="F50" s="86">
        <v>14512</v>
      </c>
      <c r="G50" s="114">
        <f>F50/F61*100</f>
        <v>9.0972045933323115E-2</v>
      </c>
      <c r="H50" s="128">
        <f t="shared" si="16"/>
        <v>48777</v>
      </c>
      <c r="I50" s="114">
        <f>H50/H61*100</f>
        <v>0.11806650509411766</v>
      </c>
      <c r="J50" s="86">
        <v>20326</v>
      </c>
      <c r="K50" s="96">
        <f>J50/J61*100</f>
        <v>0.14153064040952013</v>
      </c>
      <c r="L50" s="86">
        <v>15419</v>
      </c>
      <c r="M50" s="96">
        <f>L50/L61*100</f>
        <v>0.11072303736131203</v>
      </c>
      <c r="N50" s="86">
        <v>13032</v>
      </c>
      <c r="O50" s="8">
        <f>N50/N61*100</f>
        <v>9.9292752853058067E-2</v>
      </c>
      <c r="P50" s="4">
        <f t="shared" ref="P50" si="52">J50-D50</f>
        <v>7294</v>
      </c>
      <c r="Q50" s="46">
        <f t="shared" si="48"/>
        <v>55.969920196439546</v>
      </c>
      <c r="R50" s="46">
        <f t="shared" ref="R50:R61" si="53">J50-F50</f>
        <v>5814</v>
      </c>
      <c r="S50" s="46">
        <f t="shared" si="49"/>
        <v>40.063395810363858</v>
      </c>
      <c r="T50" s="4">
        <f t="shared" si="50"/>
        <v>-4907</v>
      </c>
      <c r="U50" s="29">
        <f t="shared" si="17"/>
        <v>-24.141493653448791</v>
      </c>
      <c r="V50" s="1">
        <f t="shared" si="51"/>
        <v>-2387</v>
      </c>
      <c r="W50" s="55">
        <f t="shared" si="9"/>
        <v>-15.480900188079644</v>
      </c>
    </row>
    <row r="51" spans="1:23" x14ac:dyDescent="0.25">
      <c r="A51" s="15" t="s">
        <v>36</v>
      </c>
      <c r="B51" s="19">
        <v>10</v>
      </c>
      <c r="C51" s="19" t="s">
        <v>48</v>
      </c>
      <c r="D51" s="82">
        <v>98354.72</v>
      </c>
      <c r="E51" s="96">
        <f>D51/D61*100</f>
        <v>0.7016508004208144</v>
      </c>
      <c r="F51" s="86">
        <v>289831.36</v>
      </c>
      <c r="G51" s="114">
        <f>F51/F61*100</f>
        <v>1.816879258188913</v>
      </c>
      <c r="H51" s="128">
        <f t="shared" si="16"/>
        <v>345526.29</v>
      </c>
      <c r="I51" s="114">
        <f>H51/H61*100</f>
        <v>0.83635896997430303</v>
      </c>
      <c r="J51" s="86">
        <v>114082.17</v>
      </c>
      <c r="K51" s="96">
        <f>J51/J61*100</f>
        <v>0.79435809206965191</v>
      </c>
      <c r="L51" s="86">
        <v>117594.44</v>
      </c>
      <c r="M51" s="96">
        <f>L51/L61*100</f>
        <v>0.84443955986786223</v>
      </c>
      <c r="N51" s="86">
        <v>113849.68</v>
      </c>
      <c r="O51" s="8">
        <f>N51/N61*100</f>
        <v>0.86743770247389096</v>
      </c>
      <c r="P51" s="4">
        <f>J51-D51</f>
        <v>15727.449999999997</v>
      </c>
      <c r="Q51" s="46">
        <f t="shared" si="48"/>
        <v>15.990539142402113</v>
      </c>
      <c r="R51" s="46">
        <f t="shared" si="53"/>
        <v>-175749.19</v>
      </c>
      <c r="S51" s="46">
        <f t="shared" si="49"/>
        <v>-60.638431258784422</v>
      </c>
      <c r="T51" s="4">
        <f t="shared" si="50"/>
        <v>3512.2700000000041</v>
      </c>
      <c r="U51" s="29">
        <f t="shared" si="17"/>
        <v>3.0787194878919308</v>
      </c>
      <c r="V51" s="1">
        <f t="shared" si="51"/>
        <v>-3744.7600000000093</v>
      </c>
      <c r="W51" s="55">
        <f t="shared" si="9"/>
        <v>-3.1844702861802148</v>
      </c>
    </row>
    <row r="52" spans="1:23" x14ac:dyDescent="0.25">
      <c r="A52" s="15" t="s">
        <v>37</v>
      </c>
      <c r="B52" s="19">
        <v>10</v>
      </c>
      <c r="C52" s="19" t="s">
        <v>47</v>
      </c>
      <c r="D52" s="82">
        <v>318665.09999999998</v>
      </c>
      <c r="E52" s="96">
        <f>D52/D61*100</f>
        <v>2.273318682430074</v>
      </c>
      <c r="F52" s="86">
        <v>360086.99</v>
      </c>
      <c r="G52" s="114">
        <f>F52/F61*100</f>
        <v>2.2572939770033114</v>
      </c>
      <c r="H52" s="128">
        <f t="shared" si="16"/>
        <v>1095686.5</v>
      </c>
      <c r="I52" s="114">
        <f>H52/H61*100</f>
        <v>2.6521490812023281</v>
      </c>
      <c r="J52" s="86">
        <v>371609.4</v>
      </c>
      <c r="K52" s="96">
        <f>J52/J61*100</f>
        <v>2.5875290939780351</v>
      </c>
      <c r="L52" s="86">
        <v>369859.9</v>
      </c>
      <c r="M52" s="96">
        <f>L52/L61*100</f>
        <v>2.6559447127667899</v>
      </c>
      <c r="N52" s="86">
        <v>354217.2</v>
      </c>
      <c r="O52" s="8">
        <f>N52/N61*100</f>
        <v>2.6988337090164394</v>
      </c>
      <c r="P52" s="4">
        <f t="shared" ref="P52:P53" si="54">J52-D52</f>
        <v>52944.300000000047</v>
      </c>
      <c r="Q52" s="46">
        <f t="shared" ref="Q52:Q53" si="55">J52/D52*100-100</f>
        <v>16.614401765364349</v>
      </c>
      <c r="R52" s="46">
        <f t="shared" si="53"/>
        <v>11522.410000000033</v>
      </c>
      <c r="S52" s="46">
        <f t="shared" si="49"/>
        <v>3.1998962250760599</v>
      </c>
      <c r="T52" s="4">
        <f t="shared" si="50"/>
        <v>-1749.5</v>
      </c>
      <c r="U52" s="29">
        <f t="shared" si="17"/>
        <v>-0.47079002845460138</v>
      </c>
      <c r="V52" s="1">
        <f t="shared" si="51"/>
        <v>-15642.700000000012</v>
      </c>
      <c r="W52" s="55">
        <f t="shared" si="9"/>
        <v>-4.2293581975228989</v>
      </c>
    </row>
    <row r="53" spans="1:23" ht="31.5" x14ac:dyDescent="0.25">
      <c r="A53" s="15" t="s">
        <v>38</v>
      </c>
      <c r="B53" s="19">
        <v>10</v>
      </c>
      <c r="C53" s="19" t="s">
        <v>50</v>
      </c>
      <c r="D53" s="82">
        <v>113078.9</v>
      </c>
      <c r="E53" s="96">
        <f>D53/D61*100</f>
        <v>0.80669133820629269</v>
      </c>
      <c r="F53" s="86">
        <v>117717.9</v>
      </c>
      <c r="G53" s="114">
        <f>F53/F61*100</f>
        <v>0.7379436470489481</v>
      </c>
      <c r="H53" s="128">
        <f t="shared" si="16"/>
        <v>340203.94999999995</v>
      </c>
      <c r="I53" s="114">
        <f>H53/H61*100</f>
        <v>0.82347605214986475</v>
      </c>
      <c r="J53" s="86">
        <v>114046.15</v>
      </c>
      <c r="K53" s="96">
        <f>J53/J61*100</f>
        <v>0.79410728356490179</v>
      </c>
      <c r="L53" s="86">
        <v>113078.9</v>
      </c>
      <c r="M53" s="96">
        <f>L53/L61*100</f>
        <v>0.81201370189221533</v>
      </c>
      <c r="N53" s="86">
        <v>113078.9</v>
      </c>
      <c r="O53" s="8">
        <f>N53/N61*100</f>
        <v>0.86156501462520463</v>
      </c>
      <c r="P53" s="4">
        <f t="shared" si="54"/>
        <v>967.25</v>
      </c>
      <c r="Q53" s="46">
        <f t="shared" si="55"/>
        <v>0.85537620192626207</v>
      </c>
      <c r="R53" s="46">
        <f t="shared" si="53"/>
        <v>-3671.75</v>
      </c>
      <c r="S53" s="46">
        <f t="shared" si="49"/>
        <v>-3.119109328317947</v>
      </c>
      <c r="T53" s="4">
        <f t="shared" si="50"/>
        <v>-967.25</v>
      </c>
      <c r="U53" s="29">
        <f t="shared" si="17"/>
        <v>-0.84812157183736758</v>
      </c>
      <c r="V53" s="1">
        <f t="shared" si="51"/>
        <v>0</v>
      </c>
      <c r="W53" s="55">
        <f t="shared" si="9"/>
        <v>0</v>
      </c>
    </row>
    <row r="54" spans="1:23" x14ac:dyDescent="0.25">
      <c r="A54" s="16" t="s">
        <v>39</v>
      </c>
      <c r="B54" s="17"/>
      <c r="C54" s="17"/>
      <c r="D54" s="85">
        <f>D55+D56+D57</f>
        <v>81048.36</v>
      </c>
      <c r="E54" s="95">
        <f>D54/D61*100</f>
        <v>0.57818929957600729</v>
      </c>
      <c r="F54" s="85">
        <f>F55+F56+F57</f>
        <v>84955.02</v>
      </c>
      <c r="G54" s="94">
        <f>F54/F61*100</f>
        <v>0.5325614651120717</v>
      </c>
      <c r="H54" s="94">
        <f>H55+H56</f>
        <v>151915.65000000002</v>
      </c>
      <c r="I54" s="94">
        <f>H54/H61*100</f>
        <v>0.3677173640158517</v>
      </c>
      <c r="J54" s="85">
        <f>J55+J56+J57</f>
        <v>81143.200000000012</v>
      </c>
      <c r="K54" s="95">
        <f>J54/J61*100</f>
        <v>0.56500290568128386</v>
      </c>
      <c r="L54" s="85">
        <f>L55+L56+L57</f>
        <v>79865.950000000012</v>
      </c>
      <c r="M54" s="95">
        <f>L54/L61*100</f>
        <v>0.57351323469399307</v>
      </c>
      <c r="N54" s="85">
        <f>N55+N56+N57</f>
        <v>80600.950000000012</v>
      </c>
      <c r="O54" s="9">
        <f>N54/N61*100</f>
        <v>0.61411066667216785</v>
      </c>
      <c r="P54" s="9">
        <f t="shared" ref="P54:P56" si="56">J54-D54</f>
        <v>94.840000000011059</v>
      </c>
      <c r="Q54" s="45">
        <f t="shared" ref="Q54:Q56" si="57">J54/D54*100-100</f>
        <v>0.11701655653490661</v>
      </c>
      <c r="R54" s="9">
        <f t="shared" si="53"/>
        <v>-3811.8199999999924</v>
      </c>
      <c r="S54" s="9">
        <f t="shared" si="49"/>
        <v>-4.4868684628642228</v>
      </c>
      <c r="T54" s="9">
        <f t="shared" si="50"/>
        <v>-1277.25</v>
      </c>
      <c r="U54" s="9">
        <f t="shared" si="17"/>
        <v>-1.5740690532293513</v>
      </c>
      <c r="V54" s="9">
        <f t="shared" si="51"/>
        <v>735</v>
      </c>
      <c r="W54" s="53">
        <f t="shared" si="9"/>
        <v>0.92029206439039513</v>
      </c>
    </row>
    <row r="55" spans="1:23" x14ac:dyDescent="0.25">
      <c r="A55" s="15" t="s">
        <v>40</v>
      </c>
      <c r="B55" s="19">
        <v>11</v>
      </c>
      <c r="C55" s="19" t="s">
        <v>44</v>
      </c>
      <c r="D55" s="126">
        <v>50460.959999999999</v>
      </c>
      <c r="E55" s="96">
        <f>D55/D61*100</f>
        <v>0.3599824489765483</v>
      </c>
      <c r="F55" s="86">
        <v>52117.62</v>
      </c>
      <c r="G55" s="114">
        <f>F55/F61*100</f>
        <v>0.32671213620283068</v>
      </c>
      <c r="H55" s="128">
        <f t="shared" si="16"/>
        <v>148615.65000000002</v>
      </c>
      <c r="I55" s="114">
        <f>H55/H61*100</f>
        <v>0.35972959382066572</v>
      </c>
      <c r="J55" s="86">
        <v>49523.55</v>
      </c>
      <c r="K55" s="96">
        <f>J55/J61*100</f>
        <v>0.3448341900449125</v>
      </c>
      <c r="L55" s="86">
        <v>49178.55</v>
      </c>
      <c r="M55" s="96">
        <f>L55/L61*100</f>
        <v>0.35314861074162734</v>
      </c>
      <c r="N55" s="86">
        <v>49913.55</v>
      </c>
      <c r="O55" s="8">
        <f>N55/N61*100</f>
        <v>0.38029878638495673</v>
      </c>
      <c r="P55" s="4">
        <f t="shared" si="56"/>
        <v>-937.40999999999622</v>
      </c>
      <c r="Q55" s="46">
        <f t="shared" si="57"/>
        <v>-1.8576935516090032</v>
      </c>
      <c r="R55" s="46">
        <f t="shared" si="53"/>
        <v>-2594.0699999999997</v>
      </c>
      <c r="S55" s="46">
        <f t="shared" si="49"/>
        <v>-4.9773377986178247</v>
      </c>
      <c r="T55" s="4">
        <f t="shared" si="50"/>
        <v>-345</v>
      </c>
      <c r="U55" s="29">
        <f t="shared" si="17"/>
        <v>-0.6966382660370698</v>
      </c>
      <c r="V55" s="1">
        <f t="shared" si="51"/>
        <v>735</v>
      </c>
      <c r="W55" s="55">
        <f t="shared" si="9"/>
        <v>1.4945540281281211</v>
      </c>
    </row>
    <row r="56" spans="1:23" x14ac:dyDescent="0.25">
      <c r="A56" s="15" t="s">
        <v>41</v>
      </c>
      <c r="B56" s="19">
        <v>11</v>
      </c>
      <c r="C56" s="19" t="s">
        <v>46</v>
      </c>
      <c r="D56" s="126">
        <v>1000</v>
      </c>
      <c r="E56" s="96">
        <f>D56/D61*100</f>
        <v>7.1338803101753962E-3</v>
      </c>
      <c r="F56" s="86">
        <v>3250</v>
      </c>
      <c r="G56" s="114">
        <f>F56/F61*100</f>
        <v>2.0373425391627627E-2</v>
      </c>
      <c r="H56" s="128">
        <f t="shared" si="16"/>
        <v>3300</v>
      </c>
      <c r="I56" s="114">
        <f>H56/H61*100</f>
        <v>7.9877701951860166E-3</v>
      </c>
      <c r="J56" s="86">
        <v>1100</v>
      </c>
      <c r="K56" s="96">
        <f>J56/J61*100</f>
        <v>7.6593380129131236E-3</v>
      </c>
      <c r="L56" s="86">
        <v>1100</v>
      </c>
      <c r="M56" s="96">
        <f>L56/L61*100</f>
        <v>7.8990428106520023E-3</v>
      </c>
      <c r="N56" s="86">
        <v>1100</v>
      </c>
      <c r="O56" s="8">
        <f>N56/N61*100</f>
        <v>8.3810641604023847E-3</v>
      </c>
      <c r="P56" s="4">
        <f t="shared" si="56"/>
        <v>100</v>
      </c>
      <c r="Q56" s="46">
        <f t="shared" si="57"/>
        <v>10.000000000000014</v>
      </c>
      <c r="R56" s="46">
        <f t="shared" si="53"/>
        <v>-2150</v>
      </c>
      <c r="S56" s="46">
        <f t="shared" si="49"/>
        <v>-66.15384615384616</v>
      </c>
      <c r="T56" s="4">
        <f t="shared" si="50"/>
        <v>0</v>
      </c>
      <c r="U56" s="29">
        <f t="shared" si="17"/>
        <v>0</v>
      </c>
      <c r="V56" s="1">
        <f t="shared" si="51"/>
        <v>0</v>
      </c>
      <c r="W56" s="55">
        <f t="shared" si="9"/>
        <v>0</v>
      </c>
    </row>
    <row r="57" spans="1:23" ht="31.5" x14ac:dyDescent="0.25">
      <c r="A57" s="15" t="s">
        <v>94</v>
      </c>
      <c r="B57" s="19" t="s">
        <v>125</v>
      </c>
      <c r="C57" s="19" t="s">
        <v>49</v>
      </c>
      <c r="D57" s="126">
        <v>29587.4</v>
      </c>
      <c r="E57" s="96"/>
      <c r="F57" s="86">
        <v>29587.4</v>
      </c>
      <c r="G57" s="114"/>
      <c r="H57" s="128">
        <f t="shared" si="16"/>
        <v>89694.450000000012</v>
      </c>
      <c r="I57" s="114">
        <f>H57/H61*100</f>
        <v>0.21710868314654622</v>
      </c>
      <c r="J57" s="86">
        <v>30519.65</v>
      </c>
      <c r="K57" s="96">
        <f>J57/J61*100</f>
        <v>0.2125093776234582</v>
      </c>
      <c r="L57" s="86">
        <v>29587.4</v>
      </c>
      <c r="M57" s="96">
        <f>L57/L61*100</f>
        <v>0.21246558114171371</v>
      </c>
      <c r="N57" s="86">
        <v>29587.4</v>
      </c>
      <c r="O57" s="96">
        <f>N57/N61*100</f>
        <v>0.22543081612680863</v>
      </c>
      <c r="P57" s="4">
        <f t="shared" ref="P57" si="58">J57-D57</f>
        <v>932.25</v>
      </c>
      <c r="Q57" s="178">
        <f t="shared" ref="Q57" si="59">J57/D57*100-100</f>
        <v>3.1508344768380994</v>
      </c>
      <c r="R57" s="46">
        <f t="shared" ref="R57" si="60">J57-F57</f>
        <v>932.25</v>
      </c>
      <c r="S57" s="46">
        <f t="shared" ref="S57" si="61">J57/F57*100-100</f>
        <v>3.1508344768380994</v>
      </c>
      <c r="T57" s="4">
        <f t="shared" ref="T57" si="62">L57-J57</f>
        <v>-932.25</v>
      </c>
      <c r="U57" s="29">
        <f t="shared" ref="U57" si="63">L57/J57*100-100</f>
        <v>-3.0545894202587505</v>
      </c>
      <c r="V57" s="1">
        <f t="shared" ref="V57" si="64">N57-L57</f>
        <v>0</v>
      </c>
      <c r="W57" s="55">
        <f t="shared" ref="W57" si="65">N57/L57*100-100</f>
        <v>0</v>
      </c>
    </row>
    <row r="58" spans="1:23" x14ac:dyDescent="0.25">
      <c r="A58" s="16" t="s">
        <v>42</v>
      </c>
      <c r="B58" s="17">
        <v>12</v>
      </c>
      <c r="C58" s="17" t="s">
        <v>45</v>
      </c>
      <c r="D58" s="85">
        <f>D59</f>
        <v>11200</v>
      </c>
      <c r="E58" s="95">
        <f>D58/D61*100</f>
        <v>7.9899459473964443E-2</v>
      </c>
      <c r="F58" s="85">
        <f>F59</f>
        <v>11200</v>
      </c>
      <c r="G58" s="94">
        <f>F58/F61*100</f>
        <v>7.0209958272685974E-2</v>
      </c>
      <c r="H58" s="94">
        <f>H59</f>
        <v>34400</v>
      </c>
      <c r="I58" s="94">
        <f>H58/H61*100</f>
        <v>8.3266452943757258E-2</v>
      </c>
      <c r="J58" s="85">
        <f>J59</f>
        <v>12000</v>
      </c>
      <c r="K58" s="95">
        <f>J58/J61*100</f>
        <v>8.3556414686324992E-2</v>
      </c>
      <c r="L58" s="85">
        <f>L59</f>
        <v>11200</v>
      </c>
      <c r="M58" s="95">
        <f>L58/L61*100</f>
        <v>8.0426617708456757E-2</v>
      </c>
      <c r="N58" s="85">
        <f>N59</f>
        <v>11200</v>
      </c>
      <c r="O58" s="9">
        <f>N58/N61*100</f>
        <v>8.5334471451369728E-2</v>
      </c>
      <c r="P58" s="9">
        <f t="shared" ref="P58:P60" si="66">J58-D58</f>
        <v>800</v>
      </c>
      <c r="Q58" s="45">
        <f t="shared" ref="Q58:Q59" si="67">J58/D58*100-100</f>
        <v>7.1428571428571388</v>
      </c>
      <c r="R58" s="9">
        <f t="shared" si="53"/>
        <v>800</v>
      </c>
      <c r="S58" s="9">
        <f t="shared" si="49"/>
        <v>7.1428571428571388</v>
      </c>
      <c r="T58" s="9">
        <f t="shared" si="50"/>
        <v>-800</v>
      </c>
      <c r="U58" s="9">
        <f t="shared" si="17"/>
        <v>-6.6666666666666714</v>
      </c>
      <c r="V58" s="9">
        <f t="shared" si="51"/>
        <v>0</v>
      </c>
      <c r="W58" s="53">
        <f t="shared" si="9"/>
        <v>0</v>
      </c>
    </row>
    <row r="59" spans="1:23" x14ac:dyDescent="0.25">
      <c r="A59" s="15" t="s">
        <v>43</v>
      </c>
      <c r="B59" s="19">
        <v>12</v>
      </c>
      <c r="C59" s="19" t="s">
        <v>46</v>
      </c>
      <c r="D59" s="86">
        <v>11200</v>
      </c>
      <c r="E59" s="96">
        <f>D59/D61*100</f>
        <v>7.9899459473964443E-2</v>
      </c>
      <c r="F59" s="86">
        <v>11200</v>
      </c>
      <c r="G59" s="114">
        <f>F59/F61*100</f>
        <v>7.0209958272685974E-2</v>
      </c>
      <c r="H59" s="128">
        <f>J59+L59+N59</f>
        <v>34400</v>
      </c>
      <c r="I59" s="114">
        <f>H59/H61*100</f>
        <v>8.3266452943757258E-2</v>
      </c>
      <c r="J59" s="86">
        <v>12000</v>
      </c>
      <c r="K59" s="96">
        <f>J59/J61*100</f>
        <v>8.3556414686324992E-2</v>
      </c>
      <c r="L59" s="86">
        <v>11200</v>
      </c>
      <c r="M59" s="96">
        <f>L59/L61*100</f>
        <v>8.0426617708456757E-2</v>
      </c>
      <c r="N59" s="86">
        <v>11200</v>
      </c>
      <c r="O59" s="8">
        <f>N59/N61*100</f>
        <v>8.5334471451369728E-2</v>
      </c>
      <c r="P59" s="4">
        <f t="shared" si="66"/>
        <v>800</v>
      </c>
      <c r="Q59" s="46">
        <f t="shared" si="67"/>
        <v>7.1428571428571388</v>
      </c>
      <c r="R59" s="46">
        <f t="shared" si="53"/>
        <v>800</v>
      </c>
      <c r="S59" s="46">
        <f t="shared" si="49"/>
        <v>7.1428571428571388</v>
      </c>
      <c r="T59" s="4">
        <f>L59-J59</f>
        <v>-800</v>
      </c>
      <c r="U59" s="29">
        <f t="shared" si="17"/>
        <v>-6.6666666666666714</v>
      </c>
      <c r="V59" s="1">
        <f>N59-L59</f>
        <v>0</v>
      </c>
      <c r="W59" s="55">
        <f t="shared" si="9"/>
        <v>0</v>
      </c>
    </row>
    <row r="60" spans="1:23" x14ac:dyDescent="0.25">
      <c r="A60" s="119" t="s">
        <v>70</v>
      </c>
      <c r="B60" s="31"/>
      <c r="C60" s="31"/>
      <c r="D60" s="84"/>
      <c r="E60" s="97"/>
      <c r="F60" s="89"/>
      <c r="G60" s="129"/>
      <c r="H60" s="128">
        <f>J60+L60+N60</f>
        <v>713467.73</v>
      </c>
      <c r="I60" s="114">
        <f>H60/H61*100</f>
        <v>1.7269746269457646</v>
      </c>
      <c r="J60" s="89"/>
      <c r="K60" s="97"/>
      <c r="L60" s="89">
        <v>290777.88</v>
      </c>
      <c r="M60" s="96">
        <f>L60/L66*100</f>
        <v>2.0446862626922759</v>
      </c>
      <c r="N60" s="89">
        <v>422689.85</v>
      </c>
      <c r="O60" s="8">
        <f>N60/N66*100</f>
        <v>3.1200545357588387</v>
      </c>
      <c r="P60" s="4">
        <f t="shared" si="66"/>
        <v>0</v>
      </c>
      <c r="Q60" s="46"/>
      <c r="R60" s="46">
        <f t="shared" si="53"/>
        <v>0</v>
      </c>
      <c r="S60" s="46"/>
      <c r="T60" s="4"/>
      <c r="U60" s="29"/>
      <c r="V60" s="1">
        <f>N60-L60</f>
        <v>131911.96999999997</v>
      </c>
      <c r="W60" s="55">
        <f t="shared" si="9"/>
        <v>45.365201094388595</v>
      </c>
    </row>
    <row r="61" spans="1:23" ht="34.5" customHeight="1" x14ac:dyDescent="0.25">
      <c r="A61" s="20" t="s">
        <v>64</v>
      </c>
      <c r="B61" s="21"/>
      <c r="C61" s="21"/>
      <c r="D61" s="90">
        <f t="shared" ref="D61" si="68">D63+D64+D65</f>
        <v>14017616.732000001</v>
      </c>
      <c r="E61" s="90">
        <f>E12+E21+E25+E31+E36+E38+E44+E49+E54+E58+E47</f>
        <v>100</v>
      </c>
      <c r="F61" s="90">
        <f>F12+F21+F25+F31+F36+F38+F44+F49+F54+F58+F47</f>
        <v>15952153.049999997</v>
      </c>
      <c r="G61" s="99">
        <f t="shared" ref="G61" si="69">G63+G64+G65</f>
        <v>100.00000000000001</v>
      </c>
      <c r="H61" s="90">
        <f t="shared" ref="H61:O61" si="70">H63+H64+H65</f>
        <v>41313156.479999997</v>
      </c>
      <c r="I61" s="99">
        <f t="shared" si="70"/>
        <v>100.00000000000003</v>
      </c>
      <c r="J61" s="90">
        <f>J63+J64+J65</f>
        <v>14361554.459999999</v>
      </c>
      <c r="K61" s="98">
        <f t="shared" si="70"/>
        <v>100</v>
      </c>
      <c r="L61" s="90">
        <f t="shared" si="70"/>
        <v>13925737.920000002</v>
      </c>
      <c r="M61" s="98">
        <f t="shared" si="70"/>
        <v>100</v>
      </c>
      <c r="N61" s="90">
        <f>N63+N64+N65</f>
        <v>13124824.949999999</v>
      </c>
      <c r="O61" s="99">
        <f t="shared" si="70"/>
        <v>100</v>
      </c>
      <c r="P61" s="100">
        <f>J61-D61</f>
        <v>343937.72799999826</v>
      </c>
      <c r="Q61" s="45">
        <f t="shared" ref="Q61:Q63" si="71">J61/D61*100-100</f>
        <v>2.4536105857056612</v>
      </c>
      <c r="R61" s="9">
        <f t="shared" si="53"/>
        <v>-1590598.589999998</v>
      </c>
      <c r="S61" s="9">
        <f t="shared" si="49"/>
        <v>-9.9710589850440101</v>
      </c>
      <c r="T61" s="3">
        <f>L61-J61</f>
        <v>-435816.53999999724</v>
      </c>
      <c r="U61" s="9">
        <f t="shared" si="17"/>
        <v>-3.034605628616589</v>
      </c>
      <c r="V61" s="3">
        <f>V12+V21+V25+V31+V36+V38+V44+V49+V54+V58</f>
        <v>-805546.17000000051</v>
      </c>
      <c r="W61" s="53">
        <f t="shared" si="9"/>
        <v>-5.7513143978513313</v>
      </c>
    </row>
    <row r="62" spans="1:23" x14ac:dyDescent="0.25">
      <c r="A62" s="24" t="s">
        <v>52</v>
      </c>
      <c r="B62" s="30"/>
      <c r="C62" s="30"/>
      <c r="D62" s="86"/>
      <c r="E62" s="114"/>
      <c r="F62" s="86"/>
      <c r="G62" s="114"/>
      <c r="H62" s="114"/>
      <c r="I62" s="114"/>
      <c r="J62" s="86"/>
      <c r="K62" s="101"/>
      <c r="L62" s="86"/>
      <c r="M62" s="101"/>
      <c r="N62" s="86"/>
      <c r="O62" s="102"/>
      <c r="P62" s="103"/>
      <c r="Q62" s="46"/>
      <c r="R62" s="46"/>
      <c r="S62" s="46"/>
      <c r="T62" s="10"/>
      <c r="U62" s="23"/>
      <c r="V62" s="30"/>
      <c r="W62" s="54"/>
    </row>
    <row r="63" spans="1:23" ht="26.25" customHeight="1" x14ac:dyDescent="0.25">
      <c r="A63" s="25" t="s">
        <v>57</v>
      </c>
      <c r="B63" s="26"/>
      <c r="C63" s="26"/>
      <c r="D63" s="87">
        <f>D54+D49+D44+D38</f>
        <v>9737911.6300000008</v>
      </c>
      <c r="E63" s="104">
        <f>D63/D61*100</f>
        <v>69.469096039485009</v>
      </c>
      <c r="F63" s="87">
        <f>F54+F49+F44+F38+F48</f>
        <v>10451864.26</v>
      </c>
      <c r="G63" s="106">
        <f>F63/F61*100</f>
        <v>65.520085139855155</v>
      </c>
      <c r="H63" s="106">
        <f>H54+H49+H44+H38</f>
        <v>29167688.59</v>
      </c>
      <c r="I63" s="106">
        <f>H63/H61*100</f>
        <v>70.601452600505837</v>
      </c>
      <c r="J63" s="87">
        <f>J54+J49+J44+J38+J47</f>
        <v>10191748.659999998</v>
      </c>
      <c r="K63" s="104">
        <f>J63/J61*100</f>
        <v>70.96549811781307</v>
      </c>
      <c r="L63" s="87">
        <f>L54+L49+L44+L38</f>
        <v>9892523.9200000018</v>
      </c>
      <c r="M63" s="104">
        <f>L63/L61*100</f>
        <v>71.037699954071812</v>
      </c>
      <c r="N63" s="87">
        <f>N54+N49+N44+N38+N47</f>
        <v>9182376.8599999994</v>
      </c>
      <c r="O63" s="105">
        <f>N63/N61*100</f>
        <v>69.961899644231067</v>
      </c>
      <c r="P63" s="106">
        <f>P54+P49+P44+P38</f>
        <v>449203.82999999885</v>
      </c>
      <c r="Q63" s="45">
        <f t="shared" si="71"/>
        <v>4.6605170312065951</v>
      </c>
      <c r="R63" s="50">
        <f>J63-F63</f>
        <v>-260115.60000000149</v>
      </c>
      <c r="S63" s="50">
        <f>J63/F63*100-100</f>
        <v>-2.4887005181982857</v>
      </c>
      <c r="T63" s="48">
        <f>T54+T49+T44+T38</f>
        <v>-294591.53999999817</v>
      </c>
      <c r="U63" s="49">
        <f>L63/J63*100-100</f>
        <v>-2.9359509342530856</v>
      </c>
      <c r="V63" s="48">
        <f>V54+V49+V44+V38</f>
        <v>-714780.26000000036</v>
      </c>
      <c r="W63" s="56">
        <f>N63/L63*100-100</f>
        <v>-7.1786236327847348</v>
      </c>
    </row>
    <row r="64" spans="1:23" ht="30" customHeight="1" x14ac:dyDescent="0.25">
      <c r="A64" s="27" t="s">
        <v>58</v>
      </c>
      <c r="B64" s="28"/>
      <c r="C64" s="28"/>
      <c r="D64" s="87">
        <f>D25+D31+D36</f>
        <v>2933915.1919999998</v>
      </c>
      <c r="E64" s="107">
        <f>D64/D61*100</f>
        <v>20.930199819933268</v>
      </c>
      <c r="F64" s="87">
        <f>F25+F31+F36</f>
        <v>4091193.08</v>
      </c>
      <c r="G64" s="109">
        <f>F64/F61*100</f>
        <v>25.646651377884073</v>
      </c>
      <c r="H64" s="109">
        <f>H25+H31+H36</f>
        <v>8280555.0200000005</v>
      </c>
      <c r="I64" s="109">
        <f>H64/H61*100</f>
        <v>20.043385026773926</v>
      </c>
      <c r="J64" s="87">
        <f>J25+J31+J36</f>
        <v>2856258.2</v>
      </c>
      <c r="K64" s="107">
        <f>J64/J61*100</f>
        <v>19.888224550868014</v>
      </c>
      <c r="L64" s="87">
        <f>L25+L31+L36</f>
        <v>2756884.49</v>
      </c>
      <c r="M64" s="107">
        <f>L64/L61*100</f>
        <v>19.797044191393198</v>
      </c>
      <c r="N64" s="87">
        <f>N25+N31+N36</f>
        <v>2667412.33</v>
      </c>
      <c r="O64" s="108">
        <f>N64/N61*100</f>
        <v>20.323412618162195</v>
      </c>
      <c r="P64" s="109">
        <f>P25+P31+P36</f>
        <v>-77656.991999999824</v>
      </c>
      <c r="Q64" s="45">
        <f>J64/D64*100-100</f>
        <v>-2.6468724185262573</v>
      </c>
      <c r="R64" s="75">
        <f>J64-F64</f>
        <v>-1234934.8799999999</v>
      </c>
      <c r="S64" s="47">
        <f>J64/F64*100-100</f>
        <v>-30.185201623385609</v>
      </c>
      <c r="T64" s="14">
        <f>T25+T31+T36</f>
        <v>-99373.710000000079</v>
      </c>
      <c r="U64" s="12">
        <f>L64/J64*100-100</f>
        <v>-3.4791571014133069</v>
      </c>
      <c r="V64" s="14">
        <f>V25+V31+V36</f>
        <v>-89472.160000000149</v>
      </c>
      <c r="W64" s="57">
        <f>N64/L64*100-100</f>
        <v>-3.2454083703739087</v>
      </c>
    </row>
    <row r="65" spans="1:23" ht="33" customHeight="1" x14ac:dyDescent="0.25">
      <c r="A65" s="58" t="s">
        <v>59</v>
      </c>
      <c r="B65" s="33"/>
      <c r="C65" s="33"/>
      <c r="D65" s="87">
        <f>D12+D21+D58</f>
        <v>1345789.9100000001</v>
      </c>
      <c r="E65" s="110">
        <f>D65/D61*100</f>
        <v>9.6007041405817208</v>
      </c>
      <c r="F65" s="87">
        <f>F12+F21+F58</f>
        <v>1409095.71</v>
      </c>
      <c r="G65" s="115">
        <f>F65/F61*100</f>
        <v>8.8332634822607865</v>
      </c>
      <c r="H65" s="111">
        <f>H12+H21+H58</f>
        <v>3864912.87</v>
      </c>
      <c r="I65" s="115">
        <f>H65/H61*100</f>
        <v>9.3551623727202564</v>
      </c>
      <c r="J65" s="87">
        <f>J12+J21+J58</f>
        <v>1313547.5999999999</v>
      </c>
      <c r="K65" s="110">
        <f>J65/J61*100</f>
        <v>9.1462773313189096</v>
      </c>
      <c r="L65" s="87">
        <f>L12+L21+L58</f>
        <v>1276329.5099999998</v>
      </c>
      <c r="M65" s="110">
        <f>L65/L61*100</f>
        <v>9.1652558545349923</v>
      </c>
      <c r="N65" s="87">
        <f>N12+N21+N58</f>
        <v>1275035.7599999998</v>
      </c>
      <c r="O65" s="110">
        <f>N65/N61*100</f>
        <v>9.7146877376067398</v>
      </c>
      <c r="P65" s="111">
        <f>P12+P21+P58</f>
        <v>-32242.310000000201</v>
      </c>
      <c r="Q65" s="45">
        <f>J65/D65*100-100</f>
        <v>-2.3957907367577462</v>
      </c>
      <c r="R65" s="50">
        <f>J65-F65</f>
        <v>-95548.110000000102</v>
      </c>
      <c r="S65" s="50">
        <f>J65/F65*100-100</f>
        <v>-6.7808105100256171</v>
      </c>
      <c r="T65" s="34">
        <f>T12+T21+T58</f>
        <v>-37218.090000000113</v>
      </c>
      <c r="U65" s="13">
        <f>L65/J65*100-100</f>
        <v>-2.8334024591114968</v>
      </c>
      <c r="V65" s="34">
        <f>V12+V21+V58</f>
        <v>-1293.75</v>
      </c>
      <c r="W65" s="59">
        <f>N65/L65*100-100</f>
        <v>-0.10136488969843072</v>
      </c>
    </row>
    <row r="66" spans="1:23" ht="31.5" customHeight="1" x14ac:dyDescent="0.25">
      <c r="A66" s="60" t="s">
        <v>65</v>
      </c>
      <c r="B66" s="35"/>
      <c r="C66" s="35"/>
      <c r="D66" s="91">
        <f>D68+D69+D70</f>
        <v>14017616.732000001</v>
      </c>
      <c r="E66" s="91">
        <v>100</v>
      </c>
      <c r="F66" s="91">
        <f>F68+F69+F70</f>
        <v>15952153.050000001</v>
      </c>
      <c r="G66" s="91">
        <v>100</v>
      </c>
      <c r="H66" s="91">
        <f>J66+L66+N66</f>
        <v>42130218.259999998</v>
      </c>
      <c r="I66" s="91">
        <v>100</v>
      </c>
      <c r="J66" s="91">
        <f>J61</f>
        <v>14361554.459999999</v>
      </c>
      <c r="K66" s="112">
        <v>99.999999999999972</v>
      </c>
      <c r="L66" s="91">
        <f>L68+L69+L70</f>
        <v>14221149</v>
      </c>
      <c r="M66" s="112">
        <v>100</v>
      </c>
      <c r="N66" s="91">
        <f>N68+N69+N70</f>
        <v>13547514.799999999</v>
      </c>
      <c r="O66" s="91">
        <v>100</v>
      </c>
      <c r="P66" s="91">
        <f>J66-D66</f>
        <v>343937.72799999826</v>
      </c>
      <c r="Q66" s="66">
        <f>J66/D66*100-100</f>
        <v>2.4536105857056612</v>
      </c>
      <c r="R66" s="44">
        <f>J66-F66</f>
        <v>-1590598.5900000017</v>
      </c>
      <c r="S66" s="44">
        <f>J66/F66*100-100</f>
        <v>-9.9710589850440385</v>
      </c>
      <c r="T66" s="36">
        <f>L66-J66</f>
        <v>-140405.45999999903</v>
      </c>
      <c r="U66" s="67">
        <f t="shared" ref="U66:U70" si="72">L66/J66*100-100</f>
        <v>-0.97764806999867915</v>
      </c>
      <c r="V66" s="36">
        <f>N66-L66</f>
        <v>-673634.20000000112</v>
      </c>
      <c r="W66" s="68">
        <f>N66/L66*100-100</f>
        <v>-4.7368479157345149</v>
      </c>
    </row>
    <row r="67" spans="1:23" x14ac:dyDescent="0.25">
      <c r="A67" s="61" t="s">
        <v>52</v>
      </c>
      <c r="B67" s="37"/>
      <c r="C67" s="37"/>
      <c r="D67" s="87"/>
      <c r="E67" s="92"/>
      <c r="F67" s="92"/>
      <c r="G67" s="92"/>
      <c r="H67" s="92"/>
      <c r="I67" s="92"/>
      <c r="J67" s="92"/>
      <c r="K67" s="96"/>
      <c r="L67" s="87"/>
      <c r="M67" s="96"/>
      <c r="N67" s="113"/>
      <c r="O67" s="92"/>
      <c r="P67" s="114"/>
      <c r="Q67" s="42"/>
      <c r="R67" s="42"/>
      <c r="S67" s="42"/>
      <c r="T67" s="1"/>
      <c r="U67" s="13"/>
      <c r="V67" s="1"/>
      <c r="W67" s="59"/>
    </row>
    <row r="68" spans="1:23" ht="25.5" customHeight="1" thickBot="1" x14ac:dyDescent="0.3">
      <c r="A68" s="62" t="s">
        <v>57</v>
      </c>
      <c r="B68" s="38"/>
      <c r="C68" s="38"/>
      <c r="D68" s="93">
        <f>D63</f>
        <v>9737911.6300000008</v>
      </c>
      <c r="E68" s="115">
        <f>D68/D66*100</f>
        <v>69.469096039485009</v>
      </c>
      <c r="F68" s="93">
        <f>F63</f>
        <v>10451864.26</v>
      </c>
      <c r="G68" s="115">
        <f>F68/F66*100</f>
        <v>65.520085139855141</v>
      </c>
      <c r="H68" s="117">
        <f>J68+L68+N68</f>
        <v>29271282.640000001</v>
      </c>
      <c r="I68" s="115">
        <f>H68/H66*100</f>
        <v>69.478117723855348</v>
      </c>
      <c r="J68" s="93">
        <f>J63</f>
        <v>10191748.659999998</v>
      </c>
      <c r="K68" s="115">
        <f>J68/J66*100</f>
        <v>70.96549811781307</v>
      </c>
      <c r="L68" s="93">
        <f>L63+L47</f>
        <v>9897157.120000001</v>
      </c>
      <c r="M68" s="115">
        <f>L68/L66*100</f>
        <v>69.594637676604052</v>
      </c>
      <c r="N68" s="93">
        <f>N63</f>
        <v>9182376.8599999994</v>
      </c>
      <c r="O68" s="93">
        <v>73.305162840710054</v>
      </c>
      <c r="P68" s="93">
        <f>J68-D68</f>
        <v>453837.02999999747</v>
      </c>
      <c r="Q68" s="43">
        <f>J68/D68*100-100</f>
        <v>4.6605170312065951</v>
      </c>
      <c r="R68" s="132">
        <f>J68-F68</f>
        <v>-260115.60000000149</v>
      </c>
      <c r="S68" s="50">
        <f>J68/F68*100-100</f>
        <v>-2.4887005181982857</v>
      </c>
      <c r="T68" s="39">
        <f>L68-J68</f>
        <v>-294591.53999999724</v>
      </c>
      <c r="U68" s="13">
        <f t="shared" si="72"/>
        <v>-2.890490629504967</v>
      </c>
      <c r="V68" s="39">
        <f>N68-L68</f>
        <v>-714780.26000000164</v>
      </c>
      <c r="W68" s="59">
        <f>N68/L68*100-100</f>
        <v>-7.2220765148366297</v>
      </c>
    </row>
    <row r="69" spans="1:23" ht="25.5" customHeight="1" thickBot="1" x14ac:dyDescent="0.3">
      <c r="A69" s="63" t="s">
        <v>58</v>
      </c>
      <c r="B69" s="40"/>
      <c r="C69" s="40"/>
      <c r="D69" s="93">
        <f t="shared" ref="D69" si="73">D64</f>
        <v>2933915.1919999998</v>
      </c>
      <c r="E69" s="116">
        <f>D69/D66*100</f>
        <v>20.930199819933268</v>
      </c>
      <c r="F69" s="116">
        <f>F64</f>
        <v>4091193.08</v>
      </c>
      <c r="G69" s="116">
        <f>F69/F66*100</f>
        <v>25.646651377884066</v>
      </c>
      <c r="H69" s="117">
        <f t="shared" ref="H69:H70" si="74">J69+L69+N69</f>
        <v>8280555.0200000005</v>
      </c>
      <c r="I69" s="116">
        <f>H69/H66*100</f>
        <v>19.654669170944857</v>
      </c>
      <c r="J69" s="93">
        <f t="shared" ref="J69:L70" si="75">J64</f>
        <v>2856258.2</v>
      </c>
      <c r="K69" s="116">
        <f>J69/J66*100</f>
        <v>19.888224550868014</v>
      </c>
      <c r="L69" s="93">
        <f t="shared" si="75"/>
        <v>2756884.49</v>
      </c>
      <c r="M69" s="116">
        <f>L69/L66*100</f>
        <v>19.385806941478499</v>
      </c>
      <c r="N69" s="93">
        <f t="shared" ref="N69" si="76">N64</f>
        <v>2667412.33</v>
      </c>
      <c r="O69" s="116">
        <v>15.403711169198514</v>
      </c>
      <c r="P69" s="93">
        <f t="shared" ref="P69" si="77">J69-D69</f>
        <v>-77656.99199999962</v>
      </c>
      <c r="Q69" s="43">
        <f t="shared" ref="Q69:Q70" si="78">J69/D69*100-100</f>
        <v>-2.6468724185262573</v>
      </c>
      <c r="R69" s="132">
        <f>J69-F69</f>
        <v>-1234934.8799999999</v>
      </c>
      <c r="S69" s="50">
        <f>J69/F69*100-100</f>
        <v>-30.185201623385609</v>
      </c>
      <c r="T69" s="39">
        <f t="shared" ref="T69:T70" si="79">L69-J69</f>
        <v>-99373.709999999963</v>
      </c>
      <c r="U69" s="13">
        <f t="shared" si="72"/>
        <v>-3.4791571014133069</v>
      </c>
      <c r="V69" s="39">
        <f t="shared" ref="V69:V70" si="80">N69-L69</f>
        <v>-89472.160000000149</v>
      </c>
      <c r="W69" s="59">
        <f t="shared" ref="W69:W70" si="81">N69/L69*100-100</f>
        <v>-3.2454083703739087</v>
      </c>
    </row>
    <row r="70" spans="1:23" ht="28.5" customHeight="1" thickBot="1" x14ac:dyDescent="0.3">
      <c r="A70" s="64" t="s">
        <v>59</v>
      </c>
      <c r="B70" s="65"/>
      <c r="C70" s="65"/>
      <c r="D70" s="118">
        <f>D65+D60</f>
        <v>1345789.9100000001</v>
      </c>
      <c r="E70" s="117">
        <f>D70/D66*100</f>
        <v>9.6007041405817208</v>
      </c>
      <c r="F70" s="117">
        <f>F65</f>
        <v>1409095.71</v>
      </c>
      <c r="G70" s="117">
        <f>F70/F66*100</f>
        <v>8.833263482260783</v>
      </c>
      <c r="H70" s="117">
        <f t="shared" si="74"/>
        <v>4578380.5999999996</v>
      </c>
      <c r="I70" s="117">
        <f>H70/H66*100</f>
        <v>10.867213105199802</v>
      </c>
      <c r="J70" s="93">
        <f t="shared" si="75"/>
        <v>1313547.5999999999</v>
      </c>
      <c r="K70" s="117">
        <f>J70/J66*100</f>
        <v>9.1462773313189096</v>
      </c>
      <c r="L70" s="118">
        <f>L65+L60</f>
        <v>1567107.3899999997</v>
      </c>
      <c r="M70" s="117">
        <f>L70/L66*100</f>
        <v>11.019555381917451</v>
      </c>
      <c r="N70" s="118">
        <f>N65+N60</f>
        <v>1697725.6099999999</v>
      </c>
      <c r="O70" s="117">
        <v>19.074234366275387</v>
      </c>
      <c r="P70" s="93">
        <f>J70-D70</f>
        <v>-32242.310000000289</v>
      </c>
      <c r="Q70" s="43">
        <f t="shared" si="78"/>
        <v>-2.3957907367577462</v>
      </c>
      <c r="R70" s="132">
        <f>J70-F70</f>
        <v>-95548.110000000102</v>
      </c>
      <c r="S70" s="50">
        <f>J70/F70*100-100</f>
        <v>-6.7808105100256171</v>
      </c>
      <c r="T70" s="39">
        <f t="shared" si="79"/>
        <v>253559.7899999998</v>
      </c>
      <c r="U70" s="13">
        <f t="shared" si="72"/>
        <v>19.303433693609563</v>
      </c>
      <c r="V70" s="39">
        <f t="shared" si="80"/>
        <v>130618.2200000002</v>
      </c>
      <c r="W70" s="59">
        <f t="shared" si="81"/>
        <v>8.3349884528334854</v>
      </c>
    </row>
    <row r="72" spans="1:23" x14ac:dyDescent="0.25">
      <c r="E72" s="51" t="s">
        <v>69</v>
      </c>
      <c r="F72" s="51"/>
      <c r="G72" s="51"/>
      <c r="H72" s="51"/>
      <c r="I72" s="51"/>
      <c r="J72" s="51"/>
      <c r="K72" s="51"/>
      <c r="L72" s="51" t="s">
        <v>68</v>
      </c>
      <c r="V72" s="32"/>
    </row>
    <row r="73" spans="1:23" x14ac:dyDescent="0.25">
      <c r="H73" s="32"/>
    </row>
    <row r="75" spans="1:23" x14ac:dyDescent="0.25">
      <c r="N75" s="32"/>
    </row>
    <row r="76" spans="1:23" x14ac:dyDescent="0.25">
      <c r="H76" s="32"/>
      <c r="L76" s="32"/>
    </row>
    <row r="86" ht="104.25" customHeight="1" x14ac:dyDescent="0.25"/>
  </sheetData>
  <mergeCells count="20">
    <mergeCell ref="P8:Q8"/>
    <mergeCell ref="R8:S8"/>
    <mergeCell ref="T8:U8"/>
    <mergeCell ref="V8:W8"/>
    <mergeCell ref="T1:W1"/>
    <mergeCell ref="T2:W2"/>
    <mergeCell ref="A4:W4"/>
    <mergeCell ref="V6:W6"/>
    <mergeCell ref="A7:A9"/>
    <mergeCell ref="B7:B9"/>
    <mergeCell ref="C7:C9"/>
    <mergeCell ref="D7:D9"/>
    <mergeCell ref="E7:E9"/>
    <mergeCell ref="F7:F9"/>
    <mergeCell ref="G7:G9"/>
    <mergeCell ref="H7:O7"/>
    <mergeCell ref="P7:W7"/>
    <mergeCell ref="H8:H9"/>
    <mergeCell ref="J8:O8"/>
    <mergeCell ref="T3:W3"/>
  </mergeCells>
  <pageMargins left="0.43307086614173229" right="0.23622047244094491" top="0.51181102362204722" bottom="0.23622047244094491" header="0.47244094488188981" footer="0.31496062992125984"/>
  <pageSetup paperSize="9" scale="40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zoomScale="70" zoomScaleNormal="70" workbookViewId="0">
      <selection activeCell="K21" sqref="K21"/>
    </sheetView>
  </sheetViews>
  <sheetFormatPr defaultRowHeight="15.75" x14ac:dyDescent="0.25"/>
  <cols>
    <col min="1" max="1" width="48" style="122" customWidth="1"/>
    <col min="2" max="2" width="7.5703125" style="122" customWidth="1"/>
    <col min="3" max="4" width="7.140625" style="122" customWidth="1"/>
    <col min="5" max="5" width="17.28515625" style="122" customWidth="1"/>
    <col min="6" max="6" width="14.5703125" style="122" customWidth="1"/>
    <col min="7" max="7" width="16.85546875" style="122" customWidth="1"/>
    <col min="8" max="8" width="11.28515625" style="122" customWidth="1"/>
    <col min="9" max="9" width="16.42578125" style="122" customWidth="1"/>
    <col min="10" max="10" width="13.140625" style="122" customWidth="1"/>
    <col min="11" max="11" width="15.7109375" style="122" customWidth="1"/>
    <col min="12" max="12" width="10.7109375" style="122" customWidth="1"/>
    <col min="13" max="13" width="15.7109375" style="122" customWidth="1"/>
    <col min="14" max="14" width="12.140625" style="122" customWidth="1"/>
    <col min="15" max="15" width="18.28515625" style="122" customWidth="1"/>
    <col min="16" max="16" width="10.28515625" style="122" customWidth="1"/>
    <col min="17" max="17" width="15.85546875" style="122" customWidth="1"/>
    <col min="18" max="18" width="18.42578125" style="122" customWidth="1"/>
    <col min="19" max="19" width="15.42578125" style="122" customWidth="1"/>
    <col min="20" max="20" width="11" style="122" customWidth="1"/>
    <col min="21" max="21" width="16.140625" style="122" customWidth="1"/>
    <col min="22" max="22" width="12.42578125" style="122" customWidth="1"/>
    <col min="23" max="23" width="14.85546875" style="122" customWidth="1"/>
    <col min="24" max="24" width="10.140625" style="122" customWidth="1"/>
    <col min="25" max="16384" width="9.140625" style="122"/>
  </cols>
  <sheetData>
    <row r="1" spans="1:24" x14ac:dyDescent="0.25">
      <c r="U1" s="207" t="s">
        <v>77</v>
      </c>
      <c r="V1" s="207"/>
      <c r="W1" s="207"/>
      <c r="X1" s="207"/>
    </row>
    <row r="2" spans="1:24" x14ac:dyDescent="0.25">
      <c r="J2" s="32"/>
      <c r="K2" s="32"/>
      <c r="U2" s="207" t="s">
        <v>78</v>
      </c>
      <c r="V2" s="207"/>
      <c r="W2" s="207"/>
      <c r="X2" s="207"/>
    </row>
    <row r="3" spans="1:24" x14ac:dyDescent="0.25">
      <c r="U3" s="207" t="s">
        <v>80</v>
      </c>
      <c r="V3" s="207"/>
      <c r="W3" s="207"/>
      <c r="X3" s="207"/>
    </row>
    <row r="4" spans="1:24" ht="18.75" x14ac:dyDescent="0.25">
      <c r="A4" s="192" t="s">
        <v>95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</row>
    <row r="5" spans="1:24" x14ac:dyDescent="0.25">
      <c r="A5" s="6"/>
      <c r="B5" s="6"/>
      <c r="C5" s="6"/>
      <c r="D5" s="6"/>
      <c r="E5" s="6"/>
      <c r="F5" s="6"/>
      <c r="G5" s="131"/>
      <c r="H5" s="6"/>
      <c r="I5" s="6"/>
      <c r="J5" s="6"/>
      <c r="W5" s="6"/>
      <c r="X5" s="6"/>
    </row>
    <row r="6" spans="1:24" x14ac:dyDescent="0.25">
      <c r="A6" s="6"/>
      <c r="B6" s="6"/>
      <c r="C6" s="6"/>
      <c r="D6" s="6"/>
      <c r="E6" s="6"/>
      <c r="F6" s="6"/>
      <c r="G6" s="131"/>
      <c r="H6" s="6"/>
      <c r="I6" s="6"/>
      <c r="J6" s="6"/>
      <c r="W6" s="6"/>
      <c r="X6" s="6"/>
    </row>
    <row r="7" spans="1:24" x14ac:dyDescent="0.25">
      <c r="A7" s="208" t="s">
        <v>118</v>
      </c>
      <c r="B7" s="208"/>
      <c r="C7" s="208"/>
      <c r="D7" s="208"/>
      <c r="E7" s="208"/>
      <c r="F7" s="208"/>
      <c r="G7" s="208"/>
      <c r="H7" s="208"/>
      <c r="I7" s="208"/>
      <c r="J7" s="6"/>
      <c r="W7" s="6"/>
      <c r="X7" s="6"/>
    </row>
    <row r="8" spans="1:24" ht="16.5" thickBot="1" x14ac:dyDescent="0.3">
      <c r="A8" s="209" t="s">
        <v>119</v>
      </c>
      <c r="B8" s="209"/>
      <c r="C8" s="209"/>
      <c r="D8" s="209"/>
      <c r="E8" s="209"/>
      <c r="F8" s="209"/>
      <c r="G8" s="209"/>
      <c r="H8" s="209"/>
      <c r="I8" s="209"/>
      <c r="J8" s="6"/>
      <c r="W8" s="193" t="s">
        <v>0</v>
      </c>
      <c r="X8" s="193"/>
    </row>
    <row r="9" spans="1:24" ht="15.75" customHeight="1" thickBot="1" x14ac:dyDescent="0.3">
      <c r="A9" s="194" t="s">
        <v>1</v>
      </c>
      <c r="B9" s="196" t="s">
        <v>97</v>
      </c>
      <c r="C9" s="196" t="s">
        <v>98</v>
      </c>
      <c r="D9" s="210" t="s">
        <v>99</v>
      </c>
      <c r="E9" s="196" t="s">
        <v>79</v>
      </c>
      <c r="F9" s="198" t="s">
        <v>76</v>
      </c>
      <c r="G9" s="196" t="s">
        <v>82</v>
      </c>
      <c r="H9" s="198" t="s">
        <v>60</v>
      </c>
      <c r="I9" s="199" t="s">
        <v>51</v>
      </c>
      <c r="J9" s="200"/>
      <c r="K9" s="200"/>
      <c r="L9" s="200"/>
      <c r="M9" s="200"/>
      <c r="N9" s="200"/>
      <c r="O9" s="200"/>
      <c r="P9" s="201"/>
      <c r="Q9" s="199" t="s">
        <v>62</v>
      </c>
      <c r="R9" s="200"/>
      <c r="S9" s="200"/>
      <c r="T9" s="200"/>
      <c r="U9" s="200"/>
      <c r="V9" s="200"/>
      <c r="W9" s="200"/>
      <c r="X9" s="201"/>
    </row>
    <row r="10" spans="1:24" ht="36" customHeight="1" x14ac:dyDescent="0.25">
      <c r="A10" s="195"/>
      <c r="B10" s="197"/>
      <c r="C10" s="197"/>
      <c r="D10" s="211"/>
      <c r="E10" s="197"/>
      <c r="F10" s="197"/>
      <c r="G10" s="197"/>
      <c r="H10" s="197"/>
      <c r="I10" s="202" t="s">
        <v>53</v>
      </c>
      <c r="J10" s="78"/>
      <c r="K10" s="202" t="s">
        <v>52</v>
      </c>
      <c r="L10" s="202"/>
      <c r="M10" s="202"/>
      <c r="N10" s="202"/>
      <c r="O10" s="202"/>
      <c r="P10" s="204"/>
      <c r="Q10" s="198" t="s">
        <v>93</v>
      </c>
      <c r="R10" s="205"/>
      <c r="S10" s="198" t="s">
        <v>92</v>
      </c>
      <c r="T10" s="205"/>
      <c r="U10" s="202" t="s">
        <v>91</v>
      </c>
      <c r="V10" s="206"/>
      <c r="W10" s="202" t="s">
        <v>90</v>
      </c>
      <c r="X10" s="206"/>
    </row>
    <row r="11" spans="1:24" ht="94.5" x14ac:dyDescent="0.25">
      <c r="A11" s="195"/>
      <c r="B11" s="197"/>
      <c r="C11" s="197"/>
      <c r="D11" s="212"/>
      <c r="E11" s="197"/>
      <c r="F11" s="197"/>
      <c r="G11" s="197"/>
      <c r="H11" s="197"/>
      <c r="I11" s="203"/>
      <c r="J11" s="80" t="s">
        <v>60</v>
      </c>
      <c r="K11" s="73" t="s">
        <v>83</v>
      </c>
      <c r="L11" s="74" t="s">
        <v>60</v>
      </c>
      <c r="M11" s="73" t="s">
        <v>84</v>
      </c>
      <c r="N11" s="74" t="s">
        <v>60</v>
      </c>
      <c r="O11" s="73" t="s">
        <v>85</v>
      </c>
      <c r="P11" s="7" t="s">
        <v>60</v>
      </c>
      <c r="Q11" s="81" t="s">
        <v>72</v>
      </c>
      <c r="R11" s="11" t="s">
        <v>63</v>
      </c>
      <c r="S11" s="81" t="s">
        <v>71</v>
      </c>
      <c r="T11" s="11" t="s">
        <v>63</v>
      </c>
      <c r="U11" s="81" t="s">
        <v>61</v>
      </c>
      <c r="V11" s="11" t="s">
        <v>63</v>
      </c>
      <c r="W11" s="80" t="s">
        <v>73</v>
      </c>
      <c r="X11" s="52" t="s">
        <v>63</v>
      </c>
    </row>
    <row r="12" spans="1:24" x14ac:dyDescent="0.25">
      <c r="A12" s="123">
        <v>1</v>
      </c>
      <c r="B12" s="30">
        <f>A12+1</f>
        <v>2</v>
      </c>
      <c r="C12" s="30">
        <f t="shared" ref="C12" si="0">B12+1</f>
        <v>3</v>
      </c>
      <c r="D12" s="30"/>
      <c r="E12" s="30">
        <f>C12+1</f>
        <v>4</v>
      </c>
      <c r="F12" s="30">
        <f>E12+1</f>
        <v>5</v>
      </c>
      <c r="G12" s="30">
        <f t="shared" ref="G12:X12" si="1">F12+1</f>
        <v>6</v>
      </c>
      <c r="H12" s="30">
        <f t="shared" si="1"/>
        <v>7</v>
      </c>
      <c r="I12" s="30">
        <f t="shared" si="1"/>
        <v>8</v>
      </c>
      <c r="J12" s="30">
        <f t="shared" si="1"/>
        <v>9</v>
      </c>
      <c r="K12" s="30">
        <f t="shared" si="1"/>
        <v>10</v>
      </c>
      <c r="L12" s="30">
        <f t="shared" si="1"/>
        <v>11</v>
      </c>
      <c r="M12" s="30">
        <f t="shared" si="1"/>
        <v>12</v>
      </c>
      <c r="N12" s="30">
        <f t="shared" si="1"/>
        <v>13</v>
      </c>
      <c r="O12" s="30">
        <f t="shared" si="1"/>
        <v>14</v>
      </c>
      <c r="P12" s="30">
        <f t="shared" si="1"/>
        <v>15</v>
      </c>
      <c r="Q12" s="30">
        <f>P12+1</f>
        <v>16</v>
      </c>
      <c r="R12" s="30">
        <f t="shared" si="1"/>
        <v>17</v>
      </c>
      <c r="S12" s="30">
        <f t="shared" si="1"/>
        <v>18</v>
      </c>
      <c r="T12" s="30">
        <f t="shared" si="1"/>
        <v>19</v>
      </c>
      <c r="U12" s="30">
        <f t="shared" si="1"/>
        <v>20</v>
      </c>
      <c r="V12" s="30">
        <f t="shared" si="1"/>
        <v>21</v>
      </c>
      <c r="W12" s="30">
        <f t="shared" si="1"/>
        <v>22</v>
      </c>
      <c r="X12" s="30">
        <f t="shared" si="1"/>
        <v>23</v>
      </c>
    </row>
    <row r="13" spans="1:24" ht="94.5" x14ac:dyDescent="0.25">
      <c r="A13" s="16" t="s">
        <v>96</v>
      </c>
      <c r="B13" s="17" t="s">
        <v>102</v>
      </c>
      <c r="C13" s="17" t="s">
        <v>103</v>
      </c>
      <c r="D13" s="17" t="s">
        <v>103</v>
      </c>
      <c r="E13" s="85">
        <v>1521062.73</v>
      </c>
      <c r="F13" s="95">
        <f>E13/E56*100</f>
        <v>10.85107960871642</v>
      </c>
      <c r="G13" s="85">
        <v>1599467.38</v>
      </c>
      <c r="H13" s="94">
        <f>G13/G56*100</f>
        <v>10.026655179314492</v>
      </c>
      <c r="I13" s="94">
        <f>K13+M13+O13</f>
        <v>4606571.8999999994</v>
      </c>
      <c r="J13" s="94">
        <f>I13/I56*100</f>
        <v>10.934127783462378</v>
      </c>
      <c r="K13" s="85">
        <v>1562673.34</v>
      </c>
      <c r="L13" s="95">
        <f>K13/K56*100</f>
        <v>10.880948468025377</v>
      </c>
      <c r="M13" s="85">
        <v>1521581.63</v>
      </c>
      <c r="N13" s="95">
        <f>M13/M56*100</f>
        <v>10.699428224822057</v>
      </c>
      <c r="O13" s="85">
        <v>1522316.93</v>
      </c>
      <c r="P13" s="100">
        <f>O13/O56*100</f>
        <v>11.236872241689671</v>
      </c>
      <c r="Q13" s="100">
        <f>K13-E13</f>
        <v>41610.610000000102</v>
      </c>
      <c r="R13" s="171">
        <f t="shared" ref="R13:R55" si="2">K13/E13*100-100</f>
        <v>2.7356274780330807</v>
      </c>
      <c r="S13" s="100">
        <f>K13-G13</f>
        <v>-36794.039999999804</v>
      </c>
      <c r="T13" s="100">
        <f t="shared" ref="T13:T56" si="3">K13/G13*100-100</f>
        <v>-2.3003932721653797</v>
      </c>
      <c r="U13" s="100">
        <f>M13-K13</f>
        <v>-41091.710000000196</v>
      </c>
      <c r="V13" s="100">
        <f>M13/K13*100-100</f>
        <v>-2.6295777209586362</v>
      </c>
      <c r="W13" s="100">
        <f>O13-M13</f>
        <v>735.30000000004657</v>
      </c>
      <c r="X13" s="172">
        <f>O13/M13*100-100</f>
        <v>4.8324715907611449E-2</v>
      </c>
    </row>
    <row r="14" spans="1:24" x14ac:dyDescent="0.25">
      <c r="A14" s="16" t="s">
        <v>112</v>
      </c>
      <c r="B14" s="17"/>
      <c r="C14" s="17"/>
      <c r="D14" s="163"/>
      <c r="E14" s="187"/>
      <c r="F14" s="95"/>
      <c r="G14" s="85"/>
      <c r="H14" s="94"/>
      <c r="I14" s="94"/>
      <c r="J14" s="94"/>
      <c r="K14" s="85"/>
      <c r="L14" s="95"/>
      <c r="M14" s="85"/>
      <c r="N14" s="95"/>
      <c r="O14" s="85"/>
      <c r="P14" s="100"/>
      <c r="Q14" s="100"/>
      <c r="R14" s="171"/>
      <c r="S14" s="100"/>
      <c r="T14" s="100"/>
      <c r="U14" s="100"/>
      <c r="V14" s="100"/>
      <c r="W14" s="100"/>
      <c r="X14" s="172"/>
    </row>
    <row r="15" spans="1:24" ht="31.5" x14ac:dyDescent="0.25">
      <c r="A15" s="169" t="s">
        <v>114</v>
      </c>
      <c r="B15" s="165" t="s">
        <v>102</v>
      </c>
      <c r="C15" s="165" t="s">
        <v>102</v>
      </c>
      <c r="D15" s="166" t="s">
        <v>103</v>
      </c>
      <c r="E15" s="188"/>
      <c r="F15" s="168"/>
      <c r="G15" s="167"/>
      <c r="H15" s="167"/>
      <c r="I15" s="167"/>
      <c r="J15" s="167"/>
      <c r="K15" s="167"/>
      <c r="L15" s="168"/>
      <c r="M15" s="167"/>
      <c r="N15" s="168"/>
      <c r="O15" s="167"/>
      <c r="P15" s="173"/>
      <c r="Q15" s="173"/>
      <c r="R15" s="174"/>
      <c r="S15" s="173"/>
      <c r="T15" s="173"/>
      <c r="U15" s="173"/>
      <c r="V15" s="173"/>
      <c r="W15" s="173"/>
      <c r="X15" s="175"/>
    </row>
    <row r="16" spans="1:24" ht="65.25" customHeight="1" x14ac:dyDescent="0.25">
      <c r="A16" s="169" t="s">
        <v>113</v>
      </c>
      <c r="B16" s="165" t="s">
        <v>102</v>
      </c>
      <c r="C16" s="165" t="s">
        <v>104</v>
      </c>
      <c r="D16" s="166" t="s">
        <v>103</v>
      </c>
      <c r="E16" s="188"/>
      <c r="F16" s="168"/>
      <c r="G16" s="167"/>
      <c r="H16" s="167"/>
      <c r="I16" s="167"/>
      <c r="J16" s="167"/>
      <c r="K16" s="167"/>
      <c r="L16" s="168"/>
      <c r="M16" s="167"/>
      <c r="N16" s="168"/>
      <c r="O16" s="167"/>
      <c r="P16" s="173"/>
      <c r="Q16" s="173"/>
      <c r="R16" s="174"/>
      <c r="S16" s="173"/>
      <c r="T16" s="173"/>
      <c r="U16" s="173"/>
      <c r="V16" s="173"/>
      <c r="W16" s="173"/>
      <c r="X16" s="175"/>
    </row>
    <row r="17" spans="1:24" x14ac:dyDescent="0.25">
      <c r="A17" s="164"/>
      <c r="B17" s="165"/>
      <c r="C17" s="165"/>
      <c r="D17" s="166"/>
      <c r="E17" s="188"/>
      <c r="F17" s="168"/>
      <c r="G17" s="167"/>
      <c r="H17" s="167"/>
      <c r="I17" s="167"/>
      <c r="J17" s="167"/>
      <c r="K17" s="167"/>
      <c r="L17" s="168"/>
      <c r="M17" s="167"/>
      <c r="N17" s="168"/>
      <c r="O17" s="167"/>
      <c r="P17" s="173"/>
      <c r="Q17" s="173"/>
      <c r="R17" s="174"/>
      <c r="S17" s="173"/>
      <c r="T17" s="173"/>
      <c r="U17" s="173"/>
      <c r="V17" s="173"/>
      <c r="W17" s="173"/>
      <c r="X17" s="175"/>
    </row>
    <row r="18" spans="1:24" ht="70.5" customHeight="1" x14ac:dyDescent="0.25">
      <c r="A18" s="162" t="s">
        <v>100</v>
      </c>
      <c r="B18" s="124" t="s">
        <v>104</v>
      </c>
      <c r="C18" s="125" t="s">
        <v>103</v>
      </c>
      <c r="D18" s="134" t="s">
        <v>103</v>
      </c>
      <c r="E18" s="186">
        <v>1562703.41</v>
      </c>
      <c r="F18" s="127">
        <f>E18/E56*100</f>
        <v>11.148139239939574</v>
      </c>
      <c r="G18" s="88">
        <f>1698867.33-1094.94</f>
        <v>1697772.3900000001</v>
      </c>
      <c r="H18" s="128">
        <f>G18/G56*100</f>
        <v>10.642904344501634</v>
      </c>
      <c r="I18" s="128">
        <f>K18+M18+O18</f>
        <v>4263083.84</v>
      </c>
      <c r="J18" s="128">
        <f>I18/I56*100</f>
        <v>10.118826856511994</v>
      </c>
      <c r="K18" s="88">
        <v>1440618.83</v>
      </c>
      <c r="L18" s="127">
        <f>K18/K56*100</f>
        <v>10.031078697034026</v>
      </c>
      <c r="M18" s="88">
        <v>1411576.11</v>
      </c>
      <c r="N18" s="127">
        <f>M18/M56*100</f>
        <v>9.9258935406696036</v>
      </c>
      <c r="O18" s="88">
        <v>1410888.9</v>
      </c>
      <c r="P18" s="181">
        <f>O18/O56*100</f>
        <v>10.414374302805706</v>
      </c>
      <c r="Q18" s="182">
        <f t="shared" ref="Q18:Q55" si="4">K18-E18</f>
        <v>-122084.57999999984</v>
      </c>
      <c r="R18" s="183">
        <f t="shared" si="2"/>
        <v>-7.8123960835280855</v>
      </c>
      <c r="S18" s="183">
        <f t="shared" ref="S18:S55" si="5">K18-G18</f>
        <v>-257153.56000000006</v>
      </c>
      <c r="T18" s="183">
        <f t="shared" si="3"/>
        <v>-15.146527385805825</v>
      </c>
      <c r="U18" s="182">
        <f t="shared" ref="U18:U55" si="6">M18-K18</f>
        <v>-29042.719999999972</v>
      </c>
      <c r="V18" s="184">
        <f>M18/K18*100-100</f>
        <v>-2.0159891981975591</v>
      </c>
      <c r="W18" s="128">
        <f t="shared" ref="W18:W55" si="7">O18-M18</f>
        <v>-687.21000000019558</v>
      </c>
      <c r="X18" s="185">
        <f t="shared" ref="X18:X56" si="8">O18/M18*100-100</f>
        <v>-4.868387861850465E-2</v>
      </c>
    </row>
    <row r="19" spans="1:24" ht="25.5" customHeight="1" x14ac:dyDescent="0.25">
      <c r="A19" s="16" t="s">
        <v>112</v>
      </c>
      <c r="B19" s="124"/>
      <c r="C19" s="125"/>
      <c r="D19" s="134"/>
      <c r="E19" s="189"/>
      <c r="F19" s="127"/>
      <c r="G19" s="88"/>
      <c r="H19" s="128"/>
      <c r="I19" s="128"/>
      <c r="J19" s="128"/>
      <c r="K19" s="88"/>
      <c r="L19" s="127"/>
      <c r="M19" s="88"/>
      <c r="N19" s="127"/>
      <c r="O19" s="88"/>
      <c r="P19" s="181"/>
      <c r="Q19" s="182"/>
      <c r="R19" s="183"/>
      <c r="S19" s="183"/>
      <c r="T19" s="183"/>
      <c r="U19" s="182"/>
      <c r="V19" s="184"/>
      <c r="W19" s="128"/>
      <c r="X19" s="185"/>
    </row>
    <row r="20" spans="1:24" ht="72" customHeight="1" x14ac:dyDescent="0.25">
      <c r="A20" s="22" t="s">
        <v>115</v>
      </c>
      <c r="B20" s="124" t="s">
        <v>104</v>
      </c>
      <c r="C20" s="125" t="s">
        <v>106</v>
      </c>
      <c r="D20" s="134" t="s">
        <v>104</v>
      </c>
      <c r="E20" s="189"/>
      <c r="F20" s="127"/>
      <c r="G20" s="88"/>
      <c r="H20" s="128"/>
      <c r="I20" s="128"/>
      <c r="J20" s="128"/>
      <c r="K20" s="88"/>
      <c r="L20" s="127"/>
      <c r="M20" s="88"/>
      <c r="N20" s="127"/>
      <c r="O20" s="88"/>
      <c r="P20" s="181"/>
      <c r="Q20" s="182"/>
      <c r="R20" s="183"/>
      <c r="S20" s="183"/>
      <c r="T20" s="183"/>
      <c r="U20" s="182"/>
      <c r="V20" s="184"/>
      <c r="W20" s="128"/>
      <c r="X20" s="185"/>
    </row>
    <row r="21" spans="1:24" ht="72" customHeight="1" x14ac:dyDescent="0.25">
      <c r="A21" s="22" t="s">
        <v>116</v>
      </c>
      <c r="B21" s="124" t="s">
        <v>104</v>
      </c>
      <c r="C21" s="125" t="s">
        <v>106</v>
      </c>
      <c r="D21" s="134" t="s">
        <v>105</v>
      </c>
      <c r="E21" s="189"/>
      <c r="F21" s="127"/>
      <c r="G21" s="88"/>
      <c r="H21" s="128"/>
      <c r="I21" s="128"/>
      <c r="J21" s="128"/>
      <c r="K21" s="88"/>
      <c r="L21" s="127"/>
      <c r="M21" s="88"/>
      <c r="N21" s="127"/>
      <c r="O21" s="88"/>
      <c r="P21" s="181"/>
      <c r="Q21" s="182"/>
      <c r="R21" s="183"/>
      <c r="S21" s="183"/>
      <c r="T21" s="183"/>
      <c r="U21" s="182"/>
      <c r="V21" s="184"/>
      <c r="W21" s="128"/>
      <c r="X21" s="185"/>
    </row>
    <row r="22" spans="1:24" ht="62.25" customHeight="1" x14ac:dyDescent="0.25">
      <c r="A22" s="22" t="s">
        <v>117</v>
      </c>
      <c r="B22" s="124" t="s">
        <v>104</v>
      </c>
      <c r="C22" s="125" t="s">
        <v>106</v>
      </c>
      <c r="D22" s="134" t="s">
        <v>106</v>
      </c>
      <c r="E22" s="189"/>
      <c r="F22" s="127"/>
      <c r="G22" s="88"/>
      <c r="H22" s="128"/>
      <c r="I22" s="128"/>
      <c r="J22" s="128"/>
      <c r="K22" s="88"/>
      <c r="L22" s="127"/>
      <c r="M22" s="88"/>
      <c r="N22" s="127"/>
      <c r="O22" s="88"/>
      <c r="P22" s="181"/>
      <c r="Q22" s="182"/>
      <c r="R22" s="183"/>
      <c r="S22" s="183"/>
      <c r="T22" s="183"/>
      <c r="U22" s="182"/>
      <c r="V22" s="184"/>
      <c r="W22" s="128"/>
      <c r="X22" s="185"/>
    </row>
    <row r="23" spans="1:24" ht="31.5" x14ac:dyDescent="0.25">
      <c r="A23" s="162" t="s">
        <v>101</v>
      </c>
      <c r="B23" s="124" t="s">
        <v>105</v>
      </c>
      <c r="C23" s="125" t="s">
        <v>103</v>
      </c>
      <c r="D23" s="125" t="s">
        <v>103</v>
      </c>
      <c r="E23" s="88">
        <v>283447.32</v>
      </c>
      <c r="F23" s="127"/>
      <c r="G23" s="88">
        <v>551063.81000000006</v>
      </c>
      <c r="H23" s="128"/>
      <c r="I23" s="128">
        <f>K23+M23+O23</f>
        <v>1321070.48</v>
      </c>
      <c r="J23" s="128">
        <f>I23/I56*100</f>
        <v>3.1356839213298682</v>
      </c>
      <c r="K23" s="88">
        <v>443173.6</v>
      </c>
      <c r="L23" s="128">
        <f>K23/K56*100</f>
        <v>3.0858330916359593</v>
      </c>
      <c r="M23" s="88">
        <v>441849.27</v>
      </c>
      <c r="N23" s="128">
        <f>M23/M56*100</f>
        <v>3.1069871358495713</v>
      </c>
      <c r="O23" s="88">
        <v>436047.61</v>
      </c>
      <c r="P23" s="128">
        <f>O23/O56*100</f>
        <v>3.21865387443607</v>
      </c>
      <c r="Q23" s="182">
        <f t="shared" si="4"/>
        <v>159726.27999999997</v>
      </c>
      <c r="R23" s="183">
        <f t="shared" si="2"/>
        <v>56.351310712692566</v>
      </c>
      <c r="S23" s="183">
        <f t="shared" si="5"/>
        <v>-107890.21000000008</v>
      </c>
      <c r="T23" s="183">
        <f t="shared" si="3"/>
        <v>-19.578533019615293</v>
      </c>
      <c r="U23" s="182">
        <f t="shared" si="6"/>
        <v>-1324.3299999999581</v>
      </c>
      <c r="V23" s="184">
        <f>M23/K23*100-100</f>
        <v>-0.2988287208443694</v>
      </c>
      <c r="W23" s="128">
        <f t="shared" si="7"/>
        <v>-5801.6600000000326</v>
      </c>
      <c r="X23" s="185">
        <f t="shared" si="8"/>
        <v>-1.3130405307674238</v>
      </c>
    </row>
    <row r="24" spans="1:24" x14ac:dyDescent="0.25">
      <c r="A24" s="16" t="s">
        <v>112</v>
      </c>
      <c r="B24" s="124"/>
      <c r="C24" s="125"/>
      <c r="D24" s="134"/>
      <c r="E24" s="190"/>
      <c r="F24" s="96"/>
      <c r="G24" s="86"/>
      <c r="H24" s="114"/>
      <c r="I24" s="128"/>
      <c r="J24" s="114"/>
      <c r="K24" s="88"/>
      <c r="L24" s="114"/>
      <c r="M24" s="86"/>
      <c r="N24" s="114"/>
      <c r="O24" s="86"/>
      <c r="P24" s="176"/>
      <c r="Q24" s="177"/>
      <c r="R24" s="178"/>
      <c r="S24" s="178"/>
      <c r="T24" s="178"/>
      <c r="U24" s="177"/>
      <c r="V24" s="179"/>
      <c r="W24" s="114"/>
      <c r="X24" s="180"/>
    </row>
    <row r="25" spans="1:24" x14ac:dyDescent="0.25">
      <c r="A25" s="162"/>
      <c r="B25" s="124" t="s">
        <v>105</v>
      </c>
      <c r="C25" s="125" t="s">
        <v>102</v>
      </c>
      <c r="D25" s="134" t="s">
        <v>104</v>
      </c>
      <c r="E25" s="190"/>
      <c r="F25" s="96"/>
      <c r="G25" s="86"/>
      <c r="H25" s="114"/>
      <c r="I25" s="128"/>
      <c r="J25" s="114"/>
      <c r="K25" s="88"/>
      <c r="L25" s="114"/>
      <c r="M25" s="86"/>
      <c r="N25" s="114"/>
      <c r="O25" s="86"/>
      <c r="P25" s="176"/>
      <c r="Q25" s="177"/>
      <c r="R25" s="178"/>
      <c r="S25" s="178"/>
      <c r="T25" s="178"/>
      <c r="U25" s="177"/>
      <c r="V25" s="179"/>
      <c r="W25" s="114"/>
      <c r="X25" s="180"/>
    </row>
    <row r="26" spans="1:24" x14ac:dyDescent="0.25">
      <c r="A26" s="162"/>
      <c r="B26" s="124" t="s">
        <v>105</v>
      </c>
      <c r="C26" s="125" t="s">
        <v>102</v>
      </c>
      <c r="D26" s="134" t="s">
        <v>105</v>
      </c>
      <c r="E26" s="190"/>
      <c r="F26" s="96"/>
      <c r="G26" s="86"/>
      <c r="H26" s="114"/>
      <c r="I26" s="128"/>
      <c r="J26" s="114"/>
      <c r="K26" s="88"/>
      <c r="L26" s="114"/>
      <c r="M26" s="86"/>
      <c r="N26" s="114"/>
      <c r="O26" s="86"/>
      <c r="P26" s="176"/>
      <c r="Q26" s="177"/>
      <c r="R26" s="178"/>
      <c r="S26" s="178"/>
      <c r="T26" s="178"/>
      <c r="U26" s="177"/>
      <c r="V26" s="179"/>
      <c r="W26" s="114"/>
      <c r="X26" s="180"/>
    </row>
    <row r="27" spans="1:24" x14ac:dyDescent="0.25">
      <c r="A27" s="162"/>
      <c r="B27" s="124" t="s">
        <v>105</v>
      </c>
      <c r="C27" s="125" t="s">
        <v>104</v>
      </c>
      <c r="D27" s="134" t="s">
        <v>102</v>
      </c>
      <c r="E27" s="190"/>
      <c r="F27" s="96"/>
      <c r="G27" s="86"/>
      <c r="H27" s="114"/>
      <c r="I27" s="128"/>
      <c r="J27" s="114"/>
      <c r="K27" s="88"/>
      <c r="L27" s="114"/>
      <c r="M27" s="86"/>
      <c r="N27" s="114"/>
      <c r="O27" s="86"/>
      <c r="P27" s="176"/>
      <c r="Q27" s="177"/>
      <c r="R27" s="178"/>
      <c r="S27" s="178"/>
      <c r="T27" s="178"/>
      <c r="U27" s="177"/>
      <c r="V27" s="179"/>
      <c r="W27" s="114"/>
      <c r="X27" s="180"/>
    </row>
    <row r="28" spans="1:24" x14ac:dyDescent="0.25">
      <c r="A28" s="162"/>
      <c r="B28" s="124" t="s">
        <v>105</v>
      </c>
      <c r="C28" s="125" t="s">
        <v>104</v>
      </c>
      <c r="D28" s="134" t="s">
        <v>104</v>
      </c>
      <c r="E28" s="190"/>
      <c r="F28" s="96"/>
      <c r="G28" s="86"/>
      <c r="H28" s="114"/>
      <c r="I28" s="128"/>
      <c r="J28" s="114"/>
      <c r="K28" s="88"/>
      <c r="L28" s="114"/>
      <c r="M28" s="86"/>
      <c r="N28" s="114"/>
      <c r="O28" s="86"/>
      <c r="P28" s="176"/>
      <c r="Q28" s="177"/>
      <c r="R28" s="178"/>
      <c r="S28" s="178"/>
      <c r="T28" s="178"/>
      <c r="U28" s="177"/>
      <c r="V28" s="179"/>
      <c r="W28" s="114"/>
      <c r="X28" s="180"/>
    </row>
    <row r="29" spans="1:24" x14ac:dyDescent="0.25">
      <c r="A29" s="162"/>
      <c r="B29" s="124" t="s">
        <v>105</v>
      </c>
      <c r="C29" s="125" t="s">
        <v>104</v>
      </c>
      <c r="D29" s="134" t="s">
        <v>105</v>
      </c>
      <c r="E29" s="190"/>
      <c r="F29" s="96"/>
      <c r="G29" s="86"/>
      <c r="H29" s="114"/>
      <c r="I29" s="128"/>
      <c r="J29" s="114"/>
      <c r="K29" s="88"/>
      <c r="L29" s="114"/>
      <c r="M29" s="86"/>
      <c r="N29" s="114"/>
      <c r="O29" s="86"/>
      <c r="P29" s="176"/>
      <c r="Q29" s="177"/>
      <c r="R29" s="178"/>
      <c r="S29" s="178"/>
      <c r="T29" s="178"/>
      <c r="U29" s="177"/>
      <c r="V29" s="179"/>
      <c r="W29" s="114"/>
      <c r="X29" s="180"/>
    </row>
    <row r="30" spans="1:24" x14ac:dyDescent="0.25">
      <c r="A30" s="162"/>
      <c r="B30" s="124" t="s">
        <v>105</v>
      </c>
      <c r="C30" s="125" t="s">
        <v>105</v>
      </c>
      <c r="D30" s="134" t="s">
        <v>103</v>
      </c>
      <c r="E30" s="190"/>
      <c r="F30" s="96"/>
      <c r="G30" s="86"/>
      <c r="H30" s="114"/>
      <c r="I30" s="128"/>
      <c r="J30" s="114"/>
      <c r="K30" s="88"/>
      <c r="L30" s="114"/>
      <c r="M30" s="86"/>
      <c r="N30" s="114"/>
      <c r="O30" s="86"/>
      <c r="P30" s="176"/>
      <c r="Q30" s="177"/>
      <c r="R30" s="178"/>
      <c r="S30" s="178"/>
      <c r="T30" s="178"/>
      <c r="U30" s="177"/>
      <c r="V30" s="179"/>
      <c r="W30" s="114"/>
      <c r="X30" s="180"/>
    </row>
    <row r="31" spans="1:24" x14ac:dyDescent="0.25">
      <c r="A31" s="162"/>
      <c r="B31" s="124" t="s">
        <v>105</v>
      </c>
      <c r="C31" s="125" t="s">
        <v>106</v>
      </c>
      <c r="D31" s="134" t="s">
        <v>103</v>
      </c>
      <c r="E31" s="190"/>
      <c r="F31" s="96"/>
      <c r="G31" s="86"/>
      <c r="H31" s="114"/>
      <c r="I31" s="128"/>
      <c r="J31" s="114"/>
      <c r="K31" s="88"/>
      <c r="L31" s="114"/>
      <c r="M31" s="86"/>
      <c r="N31" s="114"/>
      <c r="O31" s="86"/>
      <c r="P31" s="176"/>
      <c r="Q31" s="177"/>
      <c r="R31" s="178"/>
      <c r="S31" s="178"/>
      <c r="T31" s="178"/>
      <c r="U31" s="177"/>
      <c r="V31" s="179"/>
      <c r="W31" s="114"/>
      <c r="X31" s="180"/>
    </row>
    <row r="32" spans="1:24" x14ac:dyDescent="0.25">
      <c r="A32" s="162"/>
      <c r="B32" s="124" t="s">
        <v>105</v>
      </c>
      <c r="C32" s="125" t="s">
        <v>120</v>
      </c>
      <c r="D32" s="134" t="s">
        <v>103</v>
      </c>
      <c r="E32" s="190"/>
      <c r="F32" s="96"/>
      <c r="G32" s="86"/>
      <c r="H32" s="114"/>
      <c r="I32" s="128"/>
      <c r="J32" s="114"/>
      <c r="K32" s="88"/>
      <c r="L32" s="114"/>
      <c r="M32" s="86"/>
      <c r="N32" s="114"/>
      <c r="O32" s="86"/>
      <c r="P32" s="176"/>
      <c r="Q32" s="177"/>
      <c r="R32" s="178"/>
      <c r="S32" s="178"/>
      <c r="T32" s="178"/>
      <c r="U32" s="177"/>
      <c r="V32" s="179"/>
      <c r="W32" s="114"/>
      <c r="X32" s="180"/>
    </row>
    <row r="33" spans="1:24" x14ac:dyDescent="0.25">
      <c r="A33" s="162"/>
      <c r="B33" s="124" t="s">
        <v>105</v>
      </c>
      <c r="C33" s="125" t="s">
        <v>108</v>
      </c>
      <c r="D33" s="134" t="s">
        <v>103</v>
      </c>
      <c r="E33" s="190"/>
      <c r="F33" s="96"/>
      <c r="G33" s="86"/>
      <c r="H33" s="114"/>
      <c r="I33" s="128"/>
      <c r="J33" s="114"/>
      <c r="K33" s="88"/>
      <c r="L33" s="114"/>
      <c r="M33" s="86"/>
      <c r="N33" s="114"/>
      <c r="O33" s="86"/>
      <c r="P33" s="176"/>
      <c r="Q33" s="177"/>
      <c r="R33" s="178"/>
      <c r="S33" s="178"/>
      <c r="T33" s="178"/>
      <c r="U33" s="177"/>
      <c r="V33" s="179"/>
      <c r="W33" s="114"/>
      <c r="X33" s="180"/>
    </row>
    <row r="34" spans="1:24" ht="47.25" x14ac:dyDescent="0.25">
      <c r="A34" s="79" t="s">
        <v>107</v>
      </c>
      <c r="B34" s="124" t="s">
        <v>106</v>
      </c>
      <c r="C34" s="125" t="s">
        <v>103</v>
      </c>
      <c r="D34" s="134" t="s">
        <v>103</v>
      </c>
      <c r="E34" s="186">
        <v>722810.25</v>
      </c>
      <c r="F34" s="127">
        <f>E34/E56*100</f>
        <v>5.1564418810959998</v>
      </c>
      <c r="G34" s="88">
        <v>1803857.51</v>
      </c>
      <c r="H34" s="128">
        <f>G34/G56*100</f>
        <v>11.307925045265284</v>
      </c>
      <c r="I34" s="128">
        <f t="shared" ref="I34" si="9">K34+M34+O34</f>
        <v>1973854.12</v>
      </c>
      <c r="J34" s="128">
        <f>I34/I56*100</f>
        <v>4.6851267368677529</v>
      </c>
      <c r="K34" s="88">
        <v>811111.71</v>
      </c>
      <c r="L34" s="127">
        <f>K34/K56*100</f>
        <v>5.6477988664745142</v>
      </c>
      <c r="M34" s="88">
        <v>795145.6</v>
      </c>
      <c r="N34" s="127">
        <f>M34/M56*100</f>
        <v>5.5912894239417632</v>
      </c>
      <c r="O34" s="88">
        <v>367596.81</v>
      </c>
      <c r="P34" s="181">
        <f>O34/O56*100</f>
        <v>2.7133892483365294</v>
      </c>
      <c r="Q34" s="182">
        <f t="shared" si="4"/>
        <v>88301.459999999963</v>
      </c>
      <c r="R34" s="183">
        <f t="shared" si="2"/>
        <v>12.216409493362889</v>
      </c>
      <c r="S34" s="183">
        <f t="shared" si="5"/>
        <v>-992745.8</v>
      </c>
      <c r="T34" s="183">
        <f t="shared" si="3"/>
        <v>-55.034601929284314</v>
      </c>
      <c r="U34" s="182">
        <f t="shared" si="6"/>
        <v>-15966.109999999986</v>
      </c>
      <c r="V34" s="184">
        <f t="shared" ref="V34:V56" si="10">M34/K34*100-100</f>
        <v>-1.9684230671506384</v>
      </c>
      <c r="W34" s="128">
        <f t="shared" si="7"/>
        <v>-427548.79</v>
      </c>
      <c r="X34" s="185">
        <f t="shared" si="8"/>
        <v>-53.769874347540878</v>
      </c>
    </row>
    <row r="35" spans="1:24" x14ac:dyDescent="0.25">
      <c r="A35" s="16" t="s">
        <v>112</v>
      </c>
      <c r="B35" s="124"/>
      <c r="C35" s="125"/>
      <c r="D35" s="134"/>
      <c r="E35" s="190"/>
      <c r="F35" s="96"/>
      <c r="G35" s="86"/>
      <c r="H35" s="114"/>
      <c r="I35" s="128"/>
      <c r="J35" s="114"/>
      <c r="K35" s="88"/>
      <c r="L35" s="96"/>
      <c r="M35" s="86"/>
      <c r="N35" s="96"/>
      <c r="O35" s="86"/>
      <c r="P35" s="176"/>
      <c r="Q35" s="177"/>
      <c r="R35" s="178"/>
      <c r="S35" s="178"/>
      <c r="T35" s="178"/>
      <c r="U35" s="177"/>
      <c r="V35" s="179"/>
      <c r="W35" s="114"/>
      <c r="X35" s="180"/>
    </row>
    <row r="36" spans="1:24" x14ac:dyDescent="0.25">
      <c r="A36" s="79"/>
      <c r="B36" s="124" t="s">
        <v>106</v>
      </c>
      <c r="C36" s="125" t="s">
        <v>102</v>
      </c>
      <c r="D36" s="134" t="s">
        <v>102</v>
      </c>
      <c r="E36" s="190"/>
      <c r="F36" s="96"/>
      <c r="G36" s="86"/>
      <c r="H36" s="114"/>
      <c r="I36" s="128"/>
      <c r="J36" s="114"/>
      <c r="K36" s="88"/>
      <c r="L36" s="96"/>
      <c r="M36" s="86"/>
      <c r="N36" s="96"/>
      <c r="O36" s="86"/>
      <c r="P36" s="176"/>
      <c r="Q36" s="177"/>
      <c r="R36" s="178"/>
      <c r="S36" s="178"/>
      <c r="T36" s="178"/>
      <c r="U36" s="177"/>
      <c r="V36" s="179"/>
      <c r="W36" s="114"/>
      <c r="X36" s="180"/>
    </row>
    <row r="37" spans="1:24" x14ac:dyDescent="0.25">
      <c r="A37" s="79"/>
      <c r="B37" s="124" t="s">
        <v>106</v>
      </c>
      <c r="C37" s="125" t="s">
        <v>102</v>
      </c>
      <c r="D37" s="134" t="s">
        <v>104</v>
      </c>
      <c r="E37" s="190"/>
      <c r="F37" s="96"/>
      <c r="G37" s="86"/>
      <c r="H37" s="114"/>
      <c r="I37" s="128"/>
      <c r="J37" s="114"/>
      <c r="K37" s="88"/>
      <c r="L37" s="96"/>
      <c r="M37" s="86"/>
      <c r="N37" s="96"/>
      <c r="O37" s="86"/>
      <c r="P37" s="176"/>
      <c r="Q37" s="177"/>
      <c r="R37" s="178"/>
      <c r="S37" s="178"/>
      <c r="T37" s="178"/>
      <c r="U37" s="177"/>
      <c r="V37" s="179"/>
      <c r="W37" s="114"/>
      <c r="X37" s="180"/>
    </row>
    <row r="38" spans="1:24" x14ac:dyDescent="0.25">
      <c r="A38" s="79"/>
      <c r="B38" s="124" t="s">
        <v>106</v>
      </c>
      <c r="C38" s="125" t="s">
        <v>102</v>
      </c>
      <c r="D38" s="134" t="s">
        <v>106</v>
      </c>
      <c r="E38" s="190"/>
      <c r="F38" s="96"/>
      <c r="G38" s="86"/>
      <c r="H38" s="114"/>
      <c r="I38" s="128"/>
      <c r="J38" s="114"/>
      <c r="K38" s="88"/>
      <c r="L38" s="96"/>
      <c r="M38" s="86"/>
      <c r="N38" s="96"/>
      <c r="O38" s="86"/>
      <c r="P38" s="176"/>
      <c r="Q38" s="177"/>
      <c r="R38" s="178"/>
      <c r="S38" s="178"/>
      <c r="T38" s="178"/>
      <c r="U38" s="177"/>
      <c r="V38" s="179"/>
      <c r="W38" s="114"/>
      <c r="X38" s="180"/>
    </row>
    <row r="39" spans="1:24" x14ac:dyDescent="0.25">
      <c r="A39" s="133"/>
      <c r="B39" s="124" t="s">
        <v>106</v>
      </c>
      <c r="C39" s="125" t="s">
        <v>102</v>
      </c>
      <c r="D39" s="134" t="s">
        <v>122</v>
      </c>
      <c r="E39" s="190"/>
      <c r="F39" s="96"/>
      <c r="G39" s="86"/>
      <c r="H39" s="114"/>
      <c r="I39" s="128"/>
      <c r="J39" s="114"/>
      <c r="K39" s="88"/>
      <c r="L39" s="96"/>
      <c r="M39" s="86"/>
      <c r="N39" s="96"/>
      <c r="O39" s="86"/>
      <c r="P39" s="176"/>
      <c r="Q39" s="177"/>
      <c r="R39" s="178"/>
      <c r="S39" s="178"/>
      <c r="T39" s="178"/>
      <c r="U39" s="177"/>
      <c r="V39" s="179"/>
      <c r="W39" s="114"/>
      <c r="X39" s="180"/>
    </row>
    <row r="40" spans="1:24" x14ac:dyDescent="0.25">
      <c r="A40" s="133"/>
      <c r="B40" s="124" t="s">
        <v>106</v>
      </c>
      <c r="C40" s="125" t="s">
        <v>120</v>
      </c>
      <c r="D40" s="134" t="s">
        <v>103</v>
      </c>
      <c r="E40" s="190"/>
      <c r="F40" s="96"/>
      <c r="G40" s="86"/>
      <c r="H40" s="114"/>
      <c r="I40" s="128"/>
      <c r="J40" s="114"/>
      <c r="K40" s="88"/>
      <c r="L40" s="96"/>
      <c r="M40" s="86"/>
      <c r="N40" s="96"/>
      <c r="O40" s="86"/>
      <c r="P40" s="176"/>
      <c r="Q40" s="177"/>
      <c r="R40" s="178"/>
      <c r="S40" s="178"/>
      <c r="T40" s="178"/>
      <c r="U40" s="177"/>
      <c r="V40" s="179"/>
      <c r="W40" s="114"/>
      <c r="X40" s="180"/>
    </row>
    <row r="41" spans="1:24" x14ac:dyDescent="0.25">
      <c r="A41" s="133" t="s">
        <v>121</v>
      </c>
      <c r="B41" s="124"/>
      <c r="C41" s="125"/>
      <c r="D41" s="134"/>
      <c r="E41" s="190"/>
      <c r="F41" s="96"/>
      <c r="G41" s="86"/>
      <c r="H41" s="114"/>
      <c r="I41" s="128"/>
      <c r="J41" s="114"/>
      <c r="K41" s="88"/>
      <c r="L41" s="96"/>
      <c r="M41" s="86"/>
      <c r="N41" s="96"/>
      <c r="O41" s="86"/>
      <c r="P41" s="176"/>
      <c r="Q41" s="177"/>
      <c r="R41" s="178"/>
      <c r="S41" s="178"/>
      <c r="T41" s="178"/>
      <c r="U41" s="177"/>
      <c r="V41" s="179"/>
      <c r="W41" s="114"/>
      <c r="X41" s="180"/>
    </row>
    <row r="42" spans="1:24" ht="51" customHeight="1" x14ac:dyDescent="0.25">
      <c r="A42" s="79" t="s">
        <v>109</v>
      </c>
      <c r="B42" s="124" t="s">
        <v>108</v>
      </c>
      <c r="C42" s="125" t="s">
        <v>103</v>
      </c>
      <c r="D42" s="125" t="s">
        <v>103</v>
      </c>
      <c r="E42" s="88">
        <v>8813215.9100000001</v>
      </c>
      <c r="F42" s="127">
        <f>E42/E56*100</f>
        <v>62.872428310840355</v>
      </c>
      <c r="G42" s="88">
        <v>9028824.4600000009</v>
      </c>
      <c r="H42" s="128">
        <f>G42/G56*100</f>
        <v>56.599409695357707</v>
      </c>
      <c r="I42" s="128">
        <f>K42+M42+O42</f>
        <v>25855302.289999999</v>
      </c>
      <c r="J42" s="128">
        <f>I42/I56*100</f>
        <v>61.369969959419812</v>
      </c>
      <c r="K42" s="88">
        <v>8940597.0299999993</v>
      </c>
      <c r="L42" s="127">
        <f>K42/K56*100</f>
        <v>62.253686081833791</v>
      </c>
      <c r="M42" s="88">
        <v>8609628.3800000008</v>
      </c>
      <c r="N42" s="127">
        <f>M42/M56*100</f>
        <v>60.541018028852655</v>
      </c>
      <c r="O42" s="88">
        <v>8305076.8799999999</v>
      </c>
      <c r="P42" s="181">
        <f>O42/O56*100</f>
        <v>61.303323912958561</v>
      </c>
      <c r="Q42" s="182">
        <f t="shared" si="4"/>
        <v>127381.11999999918</v>
      </c>
      <c r="R42" s="183">
        <f t="shared" si="2"/>
        <v>1.4453421010083787</v>
      </c>
      <c r="S42" s="183">
        <f t="shared" si="5"/>
        <v>-88227.430000001565</v>
      </c>
      <c r="T42" s="183">
        <f t="shared" si="3"/>
        <v>-0.97717516151601558</v>
      </c>
      <c r="U42" s="182">
        <f t="shared" si="6"/>
        <v>-330968.64999999851</v>
      </c>
      <c r="V42" s="184"/>
      <c r="W42" s="128">
        <f t="shared" si="7"/>
        <v>-304551.50000000093</v>
      </c>
      <c r="X42" s="185"/>
    </row>
    <row r="43" spans="1:24" ht="21" customHeight="1" x14ac:dyDescent="0.25">
      <c r="A43" s="16" t="s">
        <v>112</v>
      </c>
      <c r="E43" s="86"/>
      <c r="F43" s="96"/>
      <c r="G43" s="86"/>
      <c r="H43" s="114"/>
      <c r="I43" s="128"/>
      <c r="J43" s="114"/>
      <c r="K43" s="88"/>
      <c r="L43" s="96"/>
      <c r="M43" s="86"/>
      <c r="N43" s="96"/>
      <c r="O43" s="86"/>
      <c r="P43" s="176"/>
      <c r="Q43" s="177"/>
      <c r="R43" s="178"/>
      <c r="S43" s="178"/>
      <c r="T43" s="178"/>
      <c r="U43" s="177"/>
      <c r="V43" s="179"/>
      <c r="W43" s="114"/>
      <c r="X43" s="180"/>
    </row>
    <row r="44" spans="1:24" ht="30.75" customHeight="1" x14ac:dyDescent="0.25">
      <c r="A44" s="164"/>
      <c r="B44" s="124" t="s">
        <v>108</v>
      </c>
      <c r="C44" s="125" t="s">
        <v>102</v>
      </c>
      <c r="D44" s="125" t="s">
        <v>102</v>
      </c>
      <c r="E44" s="86"/>
      <c r="F44" s="96"/>
      <c r="G44" s="86"/>
      <c r="H44" s="114"/>
      <c r="I44" s="128"/>
      <c r="J44" s="114"/>
      <c r="K44" s="88"/>
      <c r="L44" s="96"/>
      <c r="M44" s="86"/>
      <c r="N44" s="96"/>
      <c r="O44" s="86"/>
      <c r="P44" s="176"/>
      <c r="Q44" s="177"/>
      <c r="R44" s="178"/>
      <c r="S44" s="178"/>
      <c r="T44" s="178"/>
      <c r="U44" s="177"/>
      <c r="V44" s="179"/>
      <c r="W44" s="114"/>
      <c r="X44" s="180"/>
    </row>
    <row r="45" spans="1:24" ht="30.75" customHeight="1" x14ac:dyDescent="0.25">
      <c r="A45" s="79"/>
      <c r="B45" s="124" t="s">
        <v>108</v>
      </c>
      <c r="C45" s="125" t="s">
        <v>102</v>
      </c>
      <c r="D45" s="125" t="s">
        <v>104</v>
      </c>
      <c r="E45" s="86"/>
      <c r="F45" s="96"/>
      <c r="G45" s="86"/>
      <c r="H45" s="114"/>
      <c r="I45" s="128"/>
      <c r="J45" s="114"/>
      <c r="K45" s="88"/>
      <c r="L45" s="96"/>
      <c r="M45" s="86"/>
      <c r="N45" s="96"/>
      <c r="O45" s="86"/>
      <c r="P45" s="176"/>
      <c r="Q45" s="177"/>
      <c r="R45" s="178"/>
      <c r="S45" s="178"/>
      <c r="T45" s="178"/>
      <c r="U45" s="177"/>
      <c r="V45" s="179"/>
      <c r="W45" s="114"/>
      <c r="X45" s="180"/>
    </row>
    <row r="46" spans="1:24" ht="30.75" customHeight="1" x14ac:dyDescent="0.25">
      <c r="A46" s="133"/>
      <c r="B46" s="124" t="s">
        <v>108</v>
      </c>
      <c r="C46" s="125" t="s">
        <v>102</v>
      </c>
      <c r="D46" s="125" t="s">
        <v>105</v>
      </c>
      <c r="E46" s="86"/>
      <c r="F46" s="96"/>
      <c r="G46" s="86"/>
      <c r="H46" s="114"/>
      <c r="I46" s="128"/>
      <c r="J46" s="114"/>
      <c r="K46" s="88"/>
      <c r="L46" s="96"/>
      <c r="M46" s="86"/>
      <c r="N46" s="96"/>
      <c r="O46" s="86"/>
      <c r="P46" s="176"/>
      <c r="Q46" s="177"/>
      <c r="R46" s="178"/>
      <c r="S46" s="178"/>
      <c r="T46" s="178"/>
      <c r="U46" s="177"/>
      <c r="V46" s="179"/>
      <c r="W46" s="114"/>
      <c r="X46" s="180"/>
    </row>
    <row r="47" spans="1:24" ht="30.75" customHeight="1" x14ac:dyDescent="0.25">
      <c r="A47" s="79"/>
      <c r="B47" s="124" t="s">
        <v>108</v>
      </c>
      <c r="C47" s="125" t="s">
        <v>104</v>
      </c>
      <c r="D47" s="125" t="s">
        <v>102</v>
      </c>
      <c r="E47" s="86"/>
      <c r="F47" s="96"/>
      <c r="G47" s="86"/>
      <c r="H47" s="114"/>
      <c r="I47" s="128"/>
      <c r="J47" s="114"/>
      <c r="K47" s="88"/>
      <c r="L47" s="96"/>
      <c r="M47" s="86"/>
      <c r="N47" s="96"/>
      <c r="O47" s="86"/>
      <c r="P47" s="176"/>
      <c r="Q47" s="177"/>
      <c r="R47" s="178"/>
      <c r="S47" s="178"/>
      <c r="T47" s="178"/>
      <c r="U47" s="177"/>
      <c r="V47" s="179"/>
      <c r="W47" s="114"/>
      <c r="X47" s="180"/>
    </row>
    <row r="48" spans="1:24" ht="30.75" customHeight="1" x14ac:dyDescent="0.25">
      <c r="A48" s="79"/>
      <c r="B48" s="124" t="s">
        <v>108</v>
      </c>
      <c r="C48" s="125" t="s">
        <v>104</v>
      </c>
      <c r="D48" s="125" t="s">
        <v>104</v>
      </c>
      <c r="E48" s="86"/>
      <c r="F48" s="96"/>
      <c r="G48" s="86"/>
      <c r="H48" s="114"/>
      <c r="I48" s="128"/>
      <c r="J48" s="114"/>
      <c r="K48" s="88"/>
      <c r="L48" s="96"/>
      <c r="M48" s="86"/>
      <c r="N48" s="96"/>
      <c r="O48" s="86"/>
      <c r="P48" s="176"/>
      <c r="Q48" s="177"/>
      <c r="R48" s="178"/>
      <c r="S48" s="178"/>
      <c r="T48" s="178"/>
      <c r="U48" s="177"/>
      <c r="V48" s="179"/>
      <c r="W48" s="114"/>
      <c r="X48" s="180"/>
    </row>
    <row r="49" spans="1:24" ht="30.75" customHeight="1" x14ac:dyDescent="0.25">
      <c r="A49" s="133"/>
      <c r="B49" s="124" t="s">
        <v>108</v>
      </c>
      <c r="C49" s="125" t="s">
        <v>104</v>
      </c>
      <c r="D49" s="125" t="s">
        <v>105</v>
      </c>
      <c r="E49" s="86"/>
      <c r="F49" s="96"/>
      <c r="G49" s="86"/>
      <c r="H49" s="114"/>
      <c r="I49" s="128"/>
      <c r="J49" s="114"/>
      <c r="K49" s="88"/>
      <c r="L49" s="96"/>
      <c r="M49" s="86"/>
      <c r="N49" s="96"/>
      <c r="O49" s="86"/>
      <c r="P49" s="176"/>
      <c r="Q49" s="177"/>
      <c r="R49" s="178"/>
      <c r="S49" s="178"/>
      <c r="T49" s="178"/>
      <c r="U49" s="177"/>
      <c r="V49" s="179"/>
      <c r="W49" s="114"/>
      <c r="X49" s="180"/>
    </row>
    <row r="50" spans="1:24" ht="30.75" customHeight="1" x14ac:dyDescent="0.25">
      <c r="A50" s="79"/>
      <c r="B50" s="124" t="s">
        <v>108</v>
      </c>
      <c r="C50" s="125" t="s">
        <v>105</v>
      </c>
      <c r="D50" s="125" t="s">
        <v>103</v>
      </c>
      <c r="E50" s="86"/>
      <c r="F50" s="96"/>
      <c r="G50" s="86"/>
      <c r="H50" s="114"/>
      <c r="I50" s="128"/>
      <c r="J50" s="114"/>
      <c r="K50" s="88"/>
      <c r="L50" s="96"/>
      <c r="M50" s="86"/>
      <c r="N50" s="96"/>
      <c r="O50" s="86"/>
      <c r="P50" s="176"/>
      <c r="Q50" s="177"/>
      <c r="R50" s="178"/>
      <c r="S50" s="178"/>
      <c r="T50" s="178"/>
      <c r="U50" s="177"/>
      <c r="V50" s="179"/>
      <c r="W50" s="114"/>
      <c r="X50" s="180"/>
    </row>
    <row r="51" spans="1:24" ht="30.75" customHeight="1" x14ac:dyDescent="0.25">
      <c r="A51" s="133" t="s">
        <v>121</v>
      </c>
      <c r="B51" s="124"/>
      <c r="C51" s="125"/>
      <c r="D51" s="125"/>
      <c r="E51" s="86"/>
      <c r="F51" s="96"/>
      <c r="G51" s="86"/>
      <c r="H51" s="114"/>
      <c r="I51" s="128"/>
      <c r="J51" s="114"/>
      <c r="K51" s="88"/>
      <c r="L51" s="96"/>
      <c r="M51" s="86"/>
      <c r="N51" s="96"/>
      <c r="O51" s="86"/>
      <c r="P51" s="176"/>
      <c r="Q51" s="177"/>
      <c r="R51" s="178"/>
      <c r="S51" s="178"/>
      <c r="T51" s="178"/>
      <c r="U51" s="177"/>
      <c r="V51" s="179"/>
      <c r="W51" s="114"/>
      <c r="X51" s="180"/>
    </row>
    <row r="52" spans="1:24" x14ac:dyDescent="0.25">
      <c r="A52" s="79" t="s">
        <v>111</v>
      </c>
      <c r="B52" s="124" t="s">
        <v>110</v>
      </c>
      <c r="C52" s="125" t="s">
        <v>103</v>
      </c>
      <c r="D52" s="125" t="s">
        <v>103</v>
      </c>
      <c r="E52" s="88">
        <v>1114376.92</v>
      </c>
      <c r="F52" s="127">
        <f>E52/E56*100</f>
        <v>7.9498316765911472</v>
      </c>
      <c r="G52" s="88">
        <v>1271167.5</v>
      </c>
      <c r="H52" s="128">
        <f>G52/G56*100</f>
        <v>7.9686265296959391</v>
      </c>
      <c r="I52" s="128">
        <f>K52+M52+O52</f>
        <v>4110335.63</v>
      </c>
      <c r="J52" s="128">
        <f>I52/I56*100</f>
        <v>9.756264742408197</v>
      </c>
      <c r="K52" s="88">
        <v>1163379.95</v>
      </c>
      <c r="L52" s="127">
        <f>K52/K56*100</f>
        <v>8.1006547949963359</v>
      </c>
      <c r="M52" s="88">
        <v>1441368.01</v>
      </c>
      <c r="N52" s="127">
        <f>M52/M56*100</f>
        <v>10.135383645864337</v>
      </c>
      <c r="O52" s="88">
        <v>1505587.67</v>
      </c>
      <c r="P52" s="181">
        <f>O52/O56*100</f>
        <v>11.113386419773462</v>
      </c>
      <c r="Q52" s="182">
        <f t="shared" si="4"/>
        <v>49003.030000000028</v>
      </c>
      <c r="R52" s="183">
        <f t="shared" si="2"/>
        <v>4.3973478919502327</v>
      </c>
      <c r="S52" s="183">
        <f t="shared" si="5"/>
        <v>-107787.55000000005</v>
      </c>
      <c r="T52" s="183">
        <f t="shared" si="3"/>
        <v>-8.4794136099294519</v>
      </c>
      <c r="U52" s="182">
        <f t="shared" si="6"/>
        <v>277988.06000000006</v>
      </c>
      <c r="V52" s="184">
        <f t="shared" si="10"/>
        <v>23.894864270266993</v>
      </c>
      <c r="W52" s="128">
        <f t="shared" si="7"/>
        <v>64219.659999999916</v>
      </c>
      <c r="X52" s="185">
        <f t="shared" si="8"/>
        <v>4.4554658875771764</v>
      </c>
    </row>
    <row r="53" spans="1:24" x14ac:dyDescent="0.25">
      <c r="A53" s="123"/>
      <c r="B53" s="124" t="s">
        <v>110</v>
      </c>
      <c r="C53" s="125" t="s">
        <v>102</v>
      </c>
      <c r="D53" s="134" t="s">
        <v>103</v>
      </c>
      <c r="E53" s="82"/>
      <c r="F53" s="96">
        <f>E53/E56*100</f>
        <v>0</v>
      </c>
      <c r="G53" s="86"/>
      <c r="H53" s="114"/>
      <c r="I53" s="128"/>
      <c r="J53" s="114"/>
      <c r="K53" s="86"/>
      <c r="L53" s="96"/>
      <c r="M53" s="86"/>
      <c r="N53" s="96"/>
      <c r="O53" s="86"/>
      <c r="P53" s="176"/>
      <c r="Q53" s="177"/>
      <c r="R53" s="178"/>
      <c r="S53" s="178"/>
      <c r="T53" s="178"/>
      <c r="U53" s="177"/>
      <c r="V53" s="179"/>
      <c r="W53" s="114"/>
      <c r="X53" s="180"/>
    </row>
    <row r="54" spans="1:24" x14ac:dyDescent="0.25">
      <c r="A54" s="123"/>
      <c r="B54" s="124" t="s">
        <v>110</v>
      </c>
      <c r="C54" s="125" t="s">
        <v>105</v>
      </c>
      <c r="D54" s="134" t="s">
        <v>103</v>
      </c>
      <c r="E54" s="82"/>
      <c r="F54" s="96">
        <f>E54/E56*100</f>
        <v>0</v>
      </c>
      <c r="G54" s="86"/>
      <c r="H54" s="114">
        <f>G54/G56*100</f>
        <v>0</v>
      </c>
      <c r="I54" s="128">
        <f>K54+M54+O54</f>
        <v>0</v>
      </c>
      <c r="J54" s="114">
        <f>I54/I56*100</f>
        <v>0</v>
      </c>
      <c r="K54" s="86"/>
      <c r="L54" s="96">
        <f>K54/K56*100</f>
        <v>0</v>
      </c>
      <c r="M54" s="86"/>
      <c r="N54" s="96">
        <f>M54/M56*100</f>
        <v>0</v>
      </c>
      <c r="O54" s="86"/>
      <c r="P54" s="176">
        <f>O54/O56*100</f>
        <v>0</v>
      </c>
      <c r="Q54" s="177">
        <f t="shared" si="4"/>
        <v>0</v>
      </c>
      <c r="R54" s="178" t="e">
        <f t="shared" si="2"/>
        <v>#DIV/0!</v>
      </c>
      <c r="S54" s="178">
        <f t="shared" si="5"/>
        <v>0</v>
      </c>
      <c r="T54" s="178" t="e">
        <f t="shared" si="3"/>
        <v>#DIV/0!</v>
      </c>
      <c r="U54" s="177">
        <f t="shared" si="6"/>
        <v>0</v>
      </c>
      <c r="V54" s="179" t="e">
        <f t="shared" si="10"/>
        <v>#DIV/0!</v>
      </c>
      <c r="W54" s="114">
        <f t="shared" si="7"/>
        <v>0</v>
      </c>
      <c r="X54" s="180" t="e">
        <f t="shared" si="8"/>
        <v>#DIV/0!</v>
      </c>
    </row>
    <row r="55" spans="1:24" x14ac:dyDescent="0.25">
      <c r="A55" s="123" t="s">
        <v>123</v>
      </c>
      <c r="B55" s="124"/>
      <c r="C55" s="125"/>
      <c r="D55" s="134"/>
      <c r="E55" s="82"/>
      <c r="F55" s="96">
        <f>E55/E56*100</f>
        <v>0</v>
      </c>
      <c r="G55" s="86"/>
      <c r="H55" s="114">
        <f>G55/G56*100</f>
        <v>0</v>
      </c>
      <c r="I55" s="128">
        <f>K55+M55+O55</f>
        <v>0</v>
      </c>
      <c r="J55" s="114">
        <f>I55/I56*100</f>
        <v>0</v>
      </c>
      <c r="K55" s="86"/>
      <c r="L55" s="96">
        <f>K55/K56*100</f>
        <v>0</v>
      </c>
      <c r="M55" s="86"/>
      <c r="N55" s="96">
        <f>M55/M56*100</f>
        <v>0</v>
      </c>
      <c r="O55" s="86"/>
      <c r="P55" s="176">
        <f>O55/O56*100</f>
        <v>0</v>
      </c>
      <c r="Q55" s="177">
        <f t="shared" si="4"/>
        <v>0</v>
      </c>
      <c r="R55" s="178" t="e">
        <f t="shared" si="2"/>
        <v>#DIV/0!</v>
      </c>
      <c r="S55" s="178">
        <f t="shared" si="5"/>
        <v>0</v>
      </c>
      <c r="T55" s="178" t="e">
        <f t="shared" si="3"/>
        <v>#DIV/0!</v>
      </c>
      <c r="U55" s="177">
        <f t="shared" si="6"/>
        <v>0</v>
      </c>
      <c r="V55" s="179" t="e">
        <f t="shared" si="10"/>
        <v>#DIV/0!</v>
      </c>
      <c r="W55" s="114">
        <f t="shared" si="7"/>
        <v>0</v>
      </c>
      <c r="X55" s="180" t="e">
        <f t="shared" si="8"/>
        <v>#DIV/0!</v>
      </c>
    </row>
    <row r="56" spans="1:24" ht="34.5" customHeight="1" x14ac:dyDescent="0.25">
      <c r="A56" s="20" t="s">
        <v>64</v>
      </c>
      <c r="B56" s="21"/>
      <c r="C56" s="21"/>
      <c r="D56" s="21"/>
      <c r="E56" s="90">
        <f>E13+E18+E23+E34+E42+E52</f>
        <v>14017616.539999999</v>
      </c>
      <c r="F56" s="90"/>
      <c r="G56" s="90">
        <f>G13+G18+G23+G34+G42+G52</f>
        <v>15952153.050000001</v>
      </c>
      <c r="H56" s="99">
        <f>H58+H59+H60</f>
        <v>0</v>
      </c>
      <c r="I56" s="90">
        <f>I13+I18+I23+I34+I42+I52</f>
        <v>42130218.259999998</v>
      </c>
      <c r="J56" s="99">
        <f t="shared" ref="J56:P56" si="11">J58+J59+J60</f>
        <v>0</v>
      </c>
      <c r="K56" s="90">
        <f>K13+K18+K23+K34+K42+K52</f>
        <v>14361554.459999999</v>
      </c>
      <c r="L56" s="98">
        <f t="shared" si="11"/>
        <v>0</v>
      </c>
      <c r="M56" s="90">
        <f>M13+M18+M23+M34+M42+M52</f>
        <v>14221149.000000002</v>
      </c>
      <c r="N56" s="98">
        <f t="shared" si="11"/>
        <v>0</v>
      </c>
      <c r="O56" s="90">
        <f>O13+O18+O23+O34+O42+O52</f>
        <v>13547514.799999999</v>
      </c>
      <c r="P56" s="99">
        <f t="shared" si="11"/>
        <v>0</v>
      </c>
      <c r="Q56" s="100">
        <f>K56-E56</f>
        <v>343937.91999999993</v>
      </c>
      <c r="R56" s="171">
        <f t="shared" ref="R56" si="12">K56/E56*100-100</f>
        <v>2.4536119890179293</v>
      </c>
      <c r="S56" s="100">
        <f t="shared" ref="S56" si="13">K56-G56</f>
        <v>-1590598.5900000017</v>
      </c>
      <c r="T56" s="100">
        <f t="shared" si="3"/>
        <v>-9.9710589850440385</v>
      </c>
      <c r="U56" s="99">
        <f>M56-K56</f>
        <v>-140405.45999999717</v>
      </c>
      <c r="V56" s="100">
        <f t="shared" si="10"/>
        <v>-0.97764806999866494</v>
      </c>
      <c r="W56" s="99" t="e">
        <f>W13+#REF!+#REF!+#REF!+#REF!+#REF!+#REF!+#REF!+#REF!+#REF!</f>
        <v>#REF!</v>
      </c>
      <c r="X56" s="172">
        <f t="shared" si="8"/>
        <v>-4.7368479157345291</v>
      </c>
    </row>
    <row r="57" spans="1:24" x14ac:dyDescent="0.25">
      <c r="A57" s="24" t="s">
        <v>52</v>
      </c>
      <c r="B57" s="30"/>
      <c r="C57" s="30"/>
      <c r="D57" s="30"/>
      <c r="E57" s="136"/>
      <c r="F57" s="137"/>
      <c r="G57" s="136"/>
      <c r="H57" s="137"/>
      <c r="I57" s="137"/>
      <c r="J57" s="137"/>
      <c r="K57" s="136"/>
      <c r="L57" s="140"/>
      <c r="M57" s="136"/>
      <c r="N57" s="140"/>
      <c r="O57" s="136"/>
      <c r="P57" s="141"/>
      <c r="Q57" s="142"/>
      <c r="R57" s="138"/>
      <c r="S57" s="138"/>
      <c r="T57" s="138"/>
      <c r="U57" s="142"/>
      <c r="V57" s="143"/>
      <c r="W57" s="144"/>
      <c r="X57" s="145"/>
    </row>
    <row r="58" spans="1:24" ht="26.25" customHeight="1" x14ac:dyDescent="0.25">
      <c r="A58" s="25"/>
      <c r="B58" s="26"/>
      <c r="C58" s="26"/>
      <c r="D58" s="26"/>
      <c r="E58" s="139"/>
      <c r="F58" s="146"/>
      <c r="G58" s="139"/>
      <c r="H58" s="147"/>
      <c r="I58" s="147"/>
      <c r="J58" s="147"/>
      <c r="K58" s="139"/>
      <c r="L58" s="146"/>
      <c r="M58" s="139"/>
      <c r="N58" s="146"/>
      <c r="O58" s="139"/>
      <c r="P58" s="148"/>
      <c r="Q58" s="147"/>
      <c r="R58" s="135"/>
      <c r="S58" s="148"/>
      <c r="T58" s="148"/>
      <c r="U58" s="147"/>
      <c r="V58" s="149"/>
      <c r="W58" s="147"/>
      <c r="X58" s="150"/>
    </row>
    <row r="59" spans="1:24" ht="30" customHeight="1" x14ac:dyDescent="0.25">
      <c r="A59" s="27"/>
      <c r="B59" s="28"/>
      <c r="C59" s="28"/>
      <c r="D59" s="28"/>
      <c r="E59" s="139"/>
      <c r="F59" s="151"/>
      <c r="G59" s="139"/>
      <c r="H59" s="152"/>
      <c r="I59" s="152"/>
      <c r="J59" s="152"/>
      <c r="K59" s="139"/>
      <c r="L59" s="151"/>
      <c r="M59" s="139"/>
      <c r="N59" s="151"/>
      <c r="O59" s="139"/>
      <c r="P59" s="153"/>
      <c r="Q59" s="152"/>
      <c r="R59" s="135"/>
      <c r="S59" s="154"/>
      <c r="T59" s="153"/>
      <c r="U59" s="152"/>
      <c r="V59" s="155"/>
      <c r="W59" s="152"/>
      <c r="X59" s="156"/>
    </row>
    <row r="60" spans="1:24" ht="33" customHeight="1" x14ac:dyDescent="0.25">
      <c r="A60" s="58"/>
      <c r="B60" s="33"/>
      <c r="C60" s="33"/>
      <c r="D60" s="33"/>
      <c r="E60" s="139"/>
      <c r="F60" s="157"/>
      <c r="G60" s="139"/>
      <c r="H60" s="158"/>
      <c r="I60" s="159"/>
      <c r="J60" s="158"/>
      <c r="K60" s="139"/>
      <c r="L60" s="157"/>
      <c r="M60" s="139"/>
      <c r="N60" s="157"/>
      <c r="O60" s="139"/>
      <c r="P60" s="157"/>
      <c r="Q60" s="159"/>
      <c r="R60" s="135"/>
      <c r="S60" s="148"/>
      <c r="T60" s="148"/>
      <c r="U60" s="159"/>
      <c r="V60" s="160"/>
      <c r="W60" s="159"/>
      <c r="X60" s="161"/>
    </row>
    <row r="62" spans="1:24" x14ac:dyDescent="0.25">
      <c r="F62" s="51" t="s">
        <v>69</v>
      </c>
      <c r="G62" s="51"/>
      <c r="H62" s="51"/>
      <c r="I62" s="51"/>
      <c r="J62" s="51"/>
      <c r="K62" s="51"/>
      <c r="L62" s="51"/>
      <c r="M62" s="51" t="s">
        <v>68</v>
      </c>
      <c r="W62" s="32"/>
    </row>
    <row r="64" spans="1:24" x14ac:dyDescent="0.25">
      <c r="E64" s="170">
        <f>E56-прил.№5!D66</f>
        <v>-0.19200000166893005</v>
      </c>
      <c r="G64" s="170">
        <f>G56-прил.№5!F66</f>
        <v>0</v>
      </c>
    </row>
    <row r="65" spans="13:15" x14ac:dyDescent="0.25">
      <c r="O65" s="32"/>
    </row>
    <row r="66" spans="13:15" x14ac:dyDescent="0.25">
      <c r="M66" s="32"/>
    </row>
    <row r="76" spans="13:15" ht="104.25" customHeight="1" x14ac:dyDescent="0.25"/>
  </sheetData>
  <mergeCells count="23">
    <mergeCell ref="G9:G11"/>
    <mergeCell ref="D9:D11"/>
    <mergeCell ref="H9:H11"/>
    <mergeCell ref="I9:P9"/>
    <mergeCell ref="Q9:X9"/>
    <mergeCell ref="I10:I11"/>
    <mergeCell ref="K10:P10"/>
    <mergeCell ref="Q10:R10"/>
    <mergeCell ref="S10:T10"/>
    <mergeCell ref="U10:V10"/>
    <mergeCell ref="W10:X10"/>
    <mergeCell ref="A9:A11"/>
    <mergeCell ref="B9:B11"/>
    <mergeCell ref="C9:C11"/>
    <mergeCell ref="E9:E11"/>
    <mergeCell ref="F9:F11"/>
    <mergeCell ref="U1:X1"/>
    <mergeCell ref="A7:I7"/>
    <mergeCell ref="A8:I8"/>
    <mergeCell ref="U2:X2"/>
    <mergeCell ref="U3:X3"/>
    <mergeCell ref="A4:X4"/>
    <mergeCell ref="W8:X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прил.№5</vt:lpstr>
      <vt:lpstr>Лист1</vt:lpstr>
      <vt:lpstr>прил.№5!Заголовки_для_печати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2016-11-22T11:07:05Z</dcterms:modified>
</cp:coreProperties>
</file>