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объекты" sheetId="4" r:id="rId1"/>
  </sheets>
  <definedNames>
    <definedName name="_xlnm.Print_Titles" localSheetId="0">объекты!$6:$8</definedName>
  </definedNames>
  <calcPr calcId="145621"/>
</workbook>
</file>

<file path=xl/calcChain.xml><?xml version="1.0" encoding="utf-8"?>
<calcChain xmlns="http://schemas.openxmlformats.org/spreadsheetml/2006/main">
  <c r="F11" i="4" l="1"/>
  <c r="G11" i="4"/>
  <c r="H13" i="4" l="1"/>
  <c r="H11" i="4" s="1"/>
  <c r="M14" i="4"/>
  <c r="K19" i="4"/>
  <c r="J19" i="4"/>
  <c r="L16" i="4"/>
  <c r="L9" i="4" s="1"/>
  <c r="K16" i="4"/>
  <c r="J16" i="4"/>
  <c r="J15" i="4"/>
  <c r="L14" i="4"/>
  <c r="K13" i="4"/>
  <c r="L13" i="4"/>
  <c r="J13" i="4"/>
  <c r="I20" i="4"/>
  <c r="R20" i="4" s="1"/>
  <c r="I18" i="4"/>
  <c r="R18" i="4" s="1"/>
  <c r="I17" i="4"/>
  <c r="R17" i="4" s="1"/>
  <c r="I15" i="4"/>
  <c r="R15" i="4" s="1"/>
  <c r="S15" i="4" s="1"/>
  <c r="I14" i="4"/>
  <c r="R14" i="4" s="1"/>
  <c r="S14" i="4" s="1"/>
  <c r="L12" i="4"/>
  <c r="K12" i="4"/>
  <c r="L39" i="4"/>
  <c r="K39" i="4"/>
  <c r="J39" i="4"/>
  <c r="L38" i="4"/>
  <c r="K38" i="4"/>
  <c r="J38" i="4"/>
  <c r="J11" i="4" l="1"/>
  <c r="J9" i="4"/>
  <c r="K11" i="4"/>
  <c r="I13" i="4"/>
  <c r="L11" i="4"/>
  <c r="N15" i="4"/>
  <c r="N14" i="4"/>
  <c r="M15" i="4"/>
  <c r="I19" i="4"/>
  <c r="I16" i="4"/>
  <c r="K9" i="4"/>
  <c r="I12" i="4"/>
  <c r="R16" i="4" l="1"/>
  <c r="S16" i="4" s="1"/>
  <c r="M16" i="4"/>
  <c r="N16" i="4"/>
  <c r="R19" i="4"/>
  <c r="S19" i="4" s="1"/>
  <c r="M19" i="4"/>
  <c r="N19" i="4"/>
  <c r="I11" i="4"/>
  <c r="R12" i="4"/>
  <c r="S12" i="4" s="1"/>
  <c r="M12" i="4"/>
  <c r="N12" i="4"/>
  <c r="R13" i="4"/>
  <c r="S13" i="4" s="1"/>
  <c r="M13" i="4"/>
  <c r="N13" i="4"/>
  <c r="I9" i="4"/>
</calcChain>
</file>

<file path=xl/sharedStrings.xml><?xml version="1.0" encoding="utf-8"?>
<sst xmlns="http://schemas.openxmlformats.org/spreadsheetml/2006/main" count="83" uniqueCount="60">
  <si>
    <t>Всего</t>
  </si>
  <si>
    <t>№ пп</t>
  </si>
  <si>
    <t>Наименование объекта, вида работ</t>
  </si>
  <si>
    <t>Проект Решения о бюджете города, (тыс. руб.)</t>
  </si>
  <si>
    <t>в том числе:</t>
  </si>
  <si>
    <t>1</t>
  </si>
  <si>
    <t>2</t>
  </si>
  <si>
    <t>Улица Мира от улицы Героев Самотлора до Восточного обхода г. Нижневартовска              (СМР)</t>
  </si>
  <si>
    <t>3</t>
  </si>
  <si>
    <t>Город Нижневартовск. Улица Северная (№18) от улицы Интернациональной до улицы Первопоселенцев. Улица Героев Самотлора от улицы №21 до улицы Северной (№18) (СМР)</t>
  </si>
  <si>
    <t>4</t>
  </si>
  <si>
    <t>Освещение переулков  Угловой, Еловый , Спасателей. Старый Вартовск 1 очередь строительства           (СМР)</t>
  </si>
  <si>
    <t>Восточный планировочный район (IV очередь строительства) г.Нижневартовска. Инженерное обеспечение микрорайона 1 (кварталы №25,26) (СМР)</t>
  </si>
  <si>
    <t>6</t>
  </si>
  <si>
    <t>7</t>
  </si>
  <si>
    <t>Газоснабжение индивидуальной жилой застройки Старого Вартовска. г. Нижневартовск                     (I очередь строительства)  (ПИР)</t>
  </si>
  <si>
    <t>8</t>
  </si>
  <si>
    <t>"Средняя общеобразовательная школа" на 825 мест в квартале №18 Восточного планировочного района г. Нижневартовска  (СМР)</t>
  </si>
  <si>
    <t>9</t>
  </si>
  <si>
    <r>
      <t xml:space="preserve">Общеобразовательная школа на 1100 учащихся в квартале №20 г.Нижневартовска  (ПИР)  </t>
    </r>
    <r>
      <rPr>
        <b/>
        <sz val="11"/>
        <rFont val="Times New Roman"/>
        <family val="1"/>
        <charset val="204"/>
      </rPr>
      <t xml:space="preserve"> </t>
    </r>
  </si>
  <si>
    <t xml:space="preserve">Исполнитель: Ведущий инженер ПО                        </t>
  </si>
  <si>
    <t>подпись</t>
  </si>
  <si>
    <r>
      <t xml:space="preserve">Средняя общеобразовательная школа на 1725 учащихся в квартале 18 г.Нижневартовска. Блок 3 на 900 учащихся </t>
    </r>
    <r>
      <rPr>
        <b/>
        <sz val="11"/>
        <rFont val="Times New Roman"/>
        <family val="1"/>
        <charset val="204"/>
      </rPr>
      <t>(20.00.45)</t>
    </r>
  </si>
  <si>
    <t xml:space="preserve">Восточный объезд г.Нижневартовска на участке улицы Омской от улицы Ханты-Мансийской до ул.Летней (№1*). 1 этап. </t>
  </si>
  <si>
    <t>Плановая стоимость строительства</t>
  </si>
  <si>
    <t xml:space="preserve">год ввода </t>
  </si>
  <si>
    <t>год начала стр-ва</t>
  </si>
  <si>
    <t xml:space="preserve">Выполнено в 2016 году </t>
  </si>
  <si>
    <t>2017 - ПИР</t>
  </si>
  <si>
    <r>
      <t xml:space="preserve">Улица Ленина от улицы Ханты-Мансийской до Восточного обхода г. Нижневартовска </t>
    </r>
    <r>
      <rPr>
        <b/>
        <sz val="11"/>
        <rFont val="Times New Roman"/>
        <family val="1"/>
        <charset val="204"/>
      </rPr>
      <t>1,2 этап</t>
    </r>
    <r>
      <rPr>
        <sz val="11"/>
        <rFont val="Times New Roman"/>
        <family val="1"/>
        <charset val="204"/>
      </rPr>
      <t xml:space="preserve">  (СМР)*</t>
    </r>
  </si>
  <si>
    <r>
      <t xml:space="preserve">Локальные очистные сооружения на выпусках сточных вод с территории города Нижневартовска           (ПИР)*  </t>
    </r>
    <r>
      <rPr>
        <b/>
        <sz val="11"/>
        <rFont val="Times New Roman"/>
        <family val="1"/>
        <charset val="204"/>
      </rPr>
      <t xml:space="preserve"> </t>
    </r>
  </si>
  <si>
    <t>(СМР) - строительно - монтажные работы</t>
  </si>
  <si>
    <t>(ПИР) - проектные и изыскательские работы</t>
  </si>
  <si>
    <t>БИ - бюджетные инвестиции</t>
  </si>
  <si>
    <t>Уточненный бюджет 2016 года по РД от 25.10.2016 №18</t>
  </si>
  <si>
    <t>% обеспеченности обьекта БИ*, с учетом выполненных работ</t>
  </si>
  <si>
    <t xml:space="preserve">% обеспеченности обьекта БИ*, с учетом  РД от 25.10.2016 №18 </t>
  </si>
  <si>
    <t>х</t>
  </si>
  <si>
    <t xml:space="preserve">Исполнено ранее </t>
  </si>
  <si>
    <t>Отклонения от плановой стоимости</t>
  </si>
  <si>
    <t>Исполнение решений Нижневартовского городского суда Ханты-Мансийского автономного округа – Югры от 01.04.2014 и 19.06.2014, развитие современной транспортной инфраструктуры, обеспечивающей повышение  доступности и безопасности услуг транспортного комплекса для жителей города</t>
  </si>
  <si>
    <t>наличие ПСД (да/нет)</t>
  </si>
  <si>
    <t>наличие правоустанавливающих документов на земельный участок</t>
  </si>
  <si>
    <t>да</t>
  </si>
  <si>
    <t>нет</t>
  </si>
  <si>
    <t>В целях соблюдения требований законодательства в области охраны окружающей среды на территории города Нижневартовска</t>
  </si>
  <si>
    <t xml:space="preserve">Стоимость выполненных работ с учетом БА предусмотренных Проектом Решения о бюджете </t>
  </si>
  <si>
    <t xml:space="preserve">Обоснования </t>
  </si>
  <si>
    <t xml:space="preserve">Небходимость в  транспортной связи между жилыми микрорайонами 1,2 очередей стр-ва(сущ.застройка) и новыми кварталами города, повышение условий жизни Восточного планировочного района(3 оч.стр-ва) </t>
  </si>
  <si>
    <t>Необходимость в обеспечении коммунальными услугами жителей 25.26.кварталов</t>
  </si>
  <si>
    <t>Необходимость в газификации жителей индивидуальой застройки Старого Вартовска</t>
  </si>
  <si>
    <t>Необходимость в обеспечении новых микрорайонов услугами образования и снижение перегруженности в существующих школах, обеспечение безопасности жизни и сохранения здоровья обучающихся</t>
  </si>
  <si>
    <t>Необходимость в транспортной связи между жилыми микрорайонами, кварталами №23,24 Восточного планировочного района   (IV очередь строительства) (ПИР - 2015 год)</t>
  </si>
  <si>
    <t>Всего в том числе:</t>
  </si>
  <si>
    <t>Анализ информации о капитальных вложениях в объекты муниципальной собственности города Нижневартовска на 2017 год</t>
  </si>
  <si>
    <t>О.В. Сливина</t>
  </si>
  <si>
    <t xml:space="preserve">Инспектор Счетной палаты города </t>
  </si>
  <si>
    <t xml:space="preserve">Приложение №  7    </t>
  </si>
  <si>
    <t xml:space="preserve"> к заключению Счетной палаты</t>
  </si>
  <si>
    <t>от  22 ноября 2016 года № 264 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</si>
</sst>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0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164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 vertical="top"/>
    </xf>
    <xf numFmtId="0" fontId="5" fillId="0" borderId="5" xfId="0" applyFont="1" applyBorder="1"/>
    <xf numFmtId="0" fontId="4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49" fontId="2" fillId="0" borderId="0" xfId="0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90" zoomScaleNormal="90" workbookViewId="0">
      <selection activeCell="I12" sqref="I12"/>
    </sheetView>
  </sheetViews>
  <sheetFormatPr defaultColWidth="8.85546875" defaultRowHeight="15.75" x14ac:dyDescent="0.25"/>
  <cols>
    <col min="1" max="1" width="4" style="1" customWidth="1"/>
    <col min="2" max="2" width="37.42578125" style="2" customWidth="1"/>
    <col min="3" max="4" width="7.5703125" style="2" customWidth="1"/>
    <col min="5" max="5" width="10.85546875" style="2" customWidth="1"/>
    <col min="6" max="6" width="12" style="2" customWidth="1"/>
    <col min="7" max="7" width="10.7109375" style="41" customWidth="1"/>
    <col min="8" max="8" width="12.5703125" style="41" customWidth="1"/>
    <col min="9" max="9" width="14" style="1" customWidth="1"/>
    <col min="10" max="11" width="12" style="1" customWidth="1"/>
    <col min="12" max="12" width="12.5703125" style="1" customWidth="1"/>
    <col min="13" max="13" width="12.42578125" style="37" customWidth="1"/>
    <col min="14" max="14" width="12.28515625" style="37" customWidth="1"/>
    <col min="15" max="15" width="6.42578125" style="37" customWidth="1"/>
    <col min="16" max="16" width="10.5703125" style="37" customWidth="1"/>
    <col min="17" max="17" width="34.5703125" style="1" customWidth="1"/>
    <col min="18" max="18" width="15.140625" style="1" customWidth="1"/>
    <col min="19" max="19" width="13.42578125" style="1" customWidth="1"/>
    <col min="20" max="16384" width="8.85546875" style="1"/>
  </cols>
  <sheetData>
    <row r="1" spans="1:19" s="40" customFormat="1" x14ac:dyDescent="0.25">
      <c r="B1" s="41"/>
      <c r="C1" s="41"/>
      <c r="D1" s="41"/>
      <c r="E1" s="41"/>
      <c r="F1" s="41"/>
      <c r="G1" s="41"/>
      <c r="H1" s="41"/>
      <c r="M1" s="37"/>
      <c r="N1" s="37"/>
      <c r="O1" s="37"/>
      <c r="P1" s="37"/>
      <c r="Q1" s="60" t="s">
        <v>57</v>
      </c>
    </row>
    <row r="2" spans="1:19" s="40" customFormat="1" x14ac:dyDescent="0.25">
      <c r="B2" s="41"/>
      <c r="C2" s="41"/>
      <c r="D2" s="41"/>
      <c r="E2" s="41"/>
      <c r="F2" s="41"/>
      <c r="G2" s="41"/>
      <c r="H2" s="41"/>
      <c r="M2" s="37"/>
      <c r="N2" s="37"/>
      <c r="O2" s="37"/>
      <c r="P2" s="37"/>
      <c r="Q2" s="60" t="s">
        <v>58</v>
      </c>
    </row>
    <row r="3" spans="1:19" s="40" customFormat="1" x14ac:dyDescent="0.25">
      <c r="B3" s="41"/>
      <c r="C3" s="41"/>
      <c r="D3" s="41"/>
      <c r="E3" s="41"/>
      <c r="F3" s="41"/>
      <c r="G3" s="41"/>
      <c r="H3" s="41"/>
      <c r="M3" s="37"/>
      <c r="N3" s="37"/>
      <c r="O3" s="37"/>
      <c r="P3" s="37"/>
      <c r="Q3" s="60" t="s">
        <v>59</v>
      </c>
    </row>
    <row r="4" spans="1:19" s="43" customFormat="1" ht="18.75" customHeight="1" x14ac:dyDescent="0.25">
      <c r="A4" s="42"/>
      <c r="B4" s="69" t="s">
        <v>54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s="40" customFormat="1" x14ac:dyDescent="0.25">
      <c r="B5" s="41"/>
      <c r="C5" s="41"/>
      <c r="D5" s="41"/>
      <c r="E5" s="41"/>
      <c r="F5" s="41"/>
      <c r="G5" s="41"/>
      <c r="H5" s="41"/>
      <c r="M5" s="37"/>
      <c r="N5" s="37"/>
      <c r="O5" s="37"/>
      <c r="P5" s="37"/>
    </row>
    <row r="6" spans="1:19" s="3" customFormat="1" ht="30.75" customHeight="1" x14ac:dyDescent="0.25">
      <c r="A6" s="61" t="s">
        <v>1</v>
      </c>
      <c r="B6" s="62" t="s">
        <v>2</v>
      </c>
      <c r="C6" s="63" t="s">
        <v>26</v>
      </c>
      <c r="D6" s="63" t="s">
        <v>25</v>
      </c>
      <c r="E6" s="63" t="s">
        <v>24</v>
      </c>
      <c r="F6" s="63" t="s">
        <v>34</v>
      </c>
      <c r="G6" s="66" t="s">
        <v>38</v>
      </c>
      <c r="H6" s="66" t="s">
        <v>27</v>
      </c>
      <c r="I6" s="62" t="s">
        <v>3</v>
      </c>
      <c r="J6" s="62"/>
      <c r="K6" s="62"/>
      <c r="L6" s="62"/>
      <c r="M6" s="66" t="s">
        <v>35</v>
      </c>
      <c r="N6" s="66" t="s">
        <v>36</v>
      </c>
      <c r="O6" s="72" t="s">
        <v>41</v>
      </c>
      <c r="P6" s="72" t="s">
        <v>42</v>
      </c>
      <c r="Q6" s="71" t="s">
        <v>47</v>
      </c>
      <c r="R6" s="62" t="s">
        <v>46</v>
      </c>
      <c r="S6" s="62" t="s">
        <v>39</v>
      </c>
    </row>
    <row r="7" spans="1:19" s="3" customFormat="1" ht="15" x14ac:dyDescent="0.25">
      <c r="A7" s="61"/>
      <c r="B7" s="62"/>
      <c r="C7" s="64"/>
      <c r="D7" s="64"/>
      <c r="E7" s="64"/>
      <c r="F7" s="64"/>
      <c r="G7" s="67"/>
      <c r="H7" s="67"/>
      <c r="I7" s="62" t="s">
        <v>0</v>
      </c>
      <c r="J7" s="62" t="s">
        <v>4</v>
      </c>
      <c r="K7" s="62"/>
      <c r="L7" s="62"/>
      <c r="M7" s="67"/>
      <c r="N7" s="67"/>
      <c r="O7" s="73"/>
      <c r="P7" s="73"/>
      <c r="Q7" s="71"/>
      <c r="R7" s="62"/>
      <c r="S7" s="62"/>
    </row>
    <row r="8" spans="1:19" s="5" customFormat="1" ht="96" customHeight="1" x14ac:dyDescent="0.25">
      <c r="A8" s="61"/>
      <c r="B8" s="62"/>
      <c r="C8" s="65"/>
      <c r="D8" s="65"/>
      <c r="E8" s="65"/>
      <c r="F8" s="65"/>
      <c r="G8" s="68"/>
      <c r="H8" s="68"/>
      <c r="I8" s="62"/>
      <c r="J8" s="53">
        <v>2017</v>
      </c>
      <c r="K8" s="4">
        <v>2018</v>
      </c>
      <c r="L8" s="4">
        <v>2019</v>
      </c>
      <c r="M8" s="68"/>
      <c r="N8" s="68"/>
      <c r="O8" s="74"/>
      <c r="P8" s="74"/>
      <c r="Q8" s="71"/>
      <c r="R8" s="62"/>
      <c r="S8" s="62"/>
    </row>
    <row r="9" spans="1:19" s="5" customFormat="1" ht="8.25" hidden="1" customHeight="1" x14ac:dyDescent="0.25">
      <c r="A9" s="6"/>
      <c r="B9" s="4"/>
      <c r="C9" s="4"/>
      <c r="D9" s="4"/>
      <c r="E9" s="4"/>
      <c r="F9" s="4"/>
      <c r="G9" s="44"/>
      <c r="H9" s="44"/>
      <c r="I9" s="7">
        <f>SUM(I12:I20)</f>
        <v>1563597.4</v>
      </c>
      <c r="J9" s="7">
        <f t="shared" ref="J9:L9" si="0">SUM(J12:J20)</f>
        <v>653969.5</v>
      </c>
      <c r="K9" s="7">
        <f t="shared" si="0"/>
        <v>651294</v>
      </c>
      <c r="L9" s="7">
        <f t="shared" si="0"/>
        <v>258333.9</v>
      </c>
      <c r="M9" s="34"/>
      <c r="N9" s="34"/>
      <c r="O9" s="54"/>
      <c r="P9" s="54"/>
    </row>
    <row r="10" spans="1:19" s="5" customFormat="1" ht="1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/>
      <c r="G10" s="45"/>
      <c r="H10" s="45"/>
      <c r="I10" s="33"/>
      <c r="J10" s="33"/>
      <c r="K10" s="33"/>
      <c r="L10" s="33"/>
      <c r="M10" s="35"/>
      <c r="N10" s="35"/>
      <c r="O10" s="35"/>
      <c r="P10" s="35"/>
      <c r="Q10" s="52"/>
      <c r="R10" s="52"/>
      <c r="S10" s="52"/>
    </row>
    <row r="11" spans="1:19" s="5" customFormat="1" ht="15" x14ac:dyDescent="0.25">
      <c r="A11" s="32"/>
      <c r="B11" s="32" t="s">
        <v>53</v>
      </c>
      <c r="C11" s="32"/>
      <c r="D11" s="32"/>
      <c r="E11" s="59"/>
      <c r="F11" s="59">
        <f>F12+F13+F14+F15+F16+F17+F18+F19+F20</f>
        <v>293021.90000000002</v>
      </c>
      <c r="G11" s="59">
        <f>G12+G13+G14+G15+G16+G17+G18+G19+G20</f>
        <v>51984.88</v>
      </c>
      <c r="H11" s="59">
        <f>H12+H13+H14+H15+H16+H17+H18+H19+H20</f>
        <v>637531.70699999994</v>
      </c>
      <c r="I11" s="59">
        <f>I12+I13+I14+I15+I16+I17+I18+I19+I20</f>
        <v>1563597.4</v>
      </c>
      <c r="J11" s="59">
        <f t="shared" ref="J11:L11" si="1">J12+J13+J14+J15+J16+J17+J18+J19+J20</f>
        <v>653969.5</v>
      </c>
      <c r="K11" s="59">
        <f t="shared" si="1"/>
        <v>651294</v>
      </c>
      <c r="L11" s="59">
        <f t="shared" si="1"/>
        <v>258333.9</v>
      </c>
      <c r="M11" s="35"/>
      <c r="N11" s="35"/>
      <c r="O11" s="35"/>
      <c r="P11" s="35"/>
      <c r="Q11" s="52"/>
      <c r="R11" s="52"/>
      <c r="S11" s="52"/>
    </row>
    <row r="12" spans="1:19" s="3" customFormat="1" ht="105.75" customHeight="1" x14ac:dyDescent="0.25">
      <c r="A12" s="55" t="s">
        <v>5</v>
      </c>
      <c r="B12" s="50" t="s">
        <v>29</v>
      </c>
      <c r="C12" s="44">
        <v>2016</v>
      </c>
      <c r="D12" s="44">
        <v>2019</v>
      </c>
      <c r="E12" s="46">
        <v>447018.96</v>
      </c>
      <c r="F12" s="46">
        <v>38086</v>
      </c>
      <c r="G12" s="46">
        <v>5541.5</v>
      </c>
      <c r="H12" s="46">
        <v>44312.86</v>
      </c>
      <c r="I12" s="57">
        <f>J12+K12+L12</f>
        <v>397164.6</v>
      </c>
      <c r="J12" s="56">
        <v>152986</v>
      </c>
      <c r="K12" s="57">
        <f>89167+4693</f>
        <v>93860</v>
      </c>
      <c r="L12" s="57">
        <f>142802.7+7515.9</f>
        <v>150318.6</v>
      </c>
      <c r="M12" s="58">
        <f>I12/(E12-H12-G12)*100</f>
        <v>99.999999999999986</v>
      </c>
      <c r="N12" s="58">
        <f>I12/(E12-F12)*100</f>
        <v>97.122178657352535</v>
      </c>
      <c r="O12" s="58" t="s">
        <v>43</v>
      </c>
      <c r="P12" s="58" t="s">
        <v>43</v>
      </c>
      <c r="Q12" s="4" t="s">
        <v>48</v>
      </c>
      <c r="R12" s="46">
        <f>I12+H12+G12</f>
        <v>447018.95999999996</v>
      </c>
      <c r="S12" s="46">
        <f>E12-R12</f>
        <v>0</v>
      </c>
    </row>
    <row r="13" spans="1:19" s="3" customFormat="1" ht="54" customHeight="1" x14ac:dyDescent="0.25">
      <c r="A13" s="8" t="s">
        <v>6</v>
      </c>
      <c r="B13" s="9" t="s">
        <v>7</v>
      </c>
      <c r="C13" s="4">
        <v>2016</v>
      </c>
      <c r="D13" s="44">
        <v>2020</v>
      </c>
      <c r="E13" s="27">
        <v>263118.78999999998</v>
      </c>
      <c r="F13" s="27">
        <v>88269.2</v>
      </c>
      <c r="G13" s="46">
        <v>4073.63</v>
      </c>
      <c r="H13" s="46">
        <f>37141.7</f>
        <v>37141.699999999997</v>
      </c>
      <c r="I13" s="29">
        <f t="shared" ref="I13:I20" si="2">J13+K13+L13</f>
        <v>137300.59999999998</v>
      </c>
      <c r="J13" s="7">
        <f>52669.1+2772.1</f>
        <v>55441.2</v>
      </c>
      <c r="K13" s="29">
        <f>77766.4+4093</f>
        <v>81859.399999999994</v>
      </c>
      <c r="L13" s="29">
        <f>0</f>
        <v>0</v>
      </c>
      <c r="M13" s="58">
        <f>I13/(E13-H13-G13)*100</f>
        <v>61.874023956183464</v>
      </c>
      <c r="N13" s="58">
        <f t="shared" ref="N13:N19" si="3">I13/(E13-F13)*100</f>
        <v>78.524976810068594</v>
      </c>
      <c r="O13" s="58" t="s">
        <v>43</v>
      </c>
      <c r="P13" s="58" t="s">
        <v>43</v>
      </c>
      <c r="Q13" s="63" t="s">
        <v>52</v>
      </c>
      <c r="R13" s="27">
        <f>I13+H13+G13</f>
        <v>178515.93</v>
      </c>
      <c r="S13" s="27">
        <f t="shared" ref="S13:S19" si="4">E13-R13</f>
        <v>84602.859999999986</v>
      </c>
    </row>
    <row r="14" spans="1:19" s="3" customFormat="1" ht="90" x14ac:dyDescent="0.25">
      <c r="A14" s="8" t="s">
        <v>8</v>
      </c>
      <c r="B14" s="9" t="s">
        <v>9</v>
      </c>
      <c r="C14" s="4">
        <v>2019</v>
      </c>
      <c r="D14" s="44">
        <v>2022</v>
      </c>
      <c r="E14" s="27">
        <v>269209</v>
      </c>
      <c r="F14" s="27">
        <v>0</v>
      </c>
      <c r="G14" s="46">
        <v>4079.83</v>
      </c>
      <c r="H14" s="46">
        <v>60236.52</v>
      </c>
      <c r="I14" s="29">
        <f t="shared" si="2"/>
        <v>20875</v>
      </c>
      <c r="J14" s="7">
        <v>0</v>
      </c>
      <c r="K14" s="29">
        <v>0</v>
      </c>
      <c r="L14" s="29">
        <f>19831.2+1043.8</f>
        <v>20875</v>
      </c>
      <c r="M14" s="58">
        <f t="shared" ref="M14:M19" si="5">I14/(E14-H14)*100</f>
        <v>9.9893536220654493</v>
      </c>
      <c r="N14" s="58">
        <f t="shared" si="3"/>
        <v>7.7541984109000817</v>
      </c>
      <c r="O14" s="58" t="s">
        <v>43</v>
      </c>
      <c r="P14" s="58" t="s">
        <v>44</v>
      </c>
      <c r="Q14" s="65"/>
      <c r="R14" s="27">
        <f t="shared" ref="R14:R20" si="6">I14+H14+G14</f>
        <v>85191.349999999991</v>
      </c>
      <c r="S14" s="27">
        <f t="shared" si="4"/>
        <v>184017.65000000002</v>
      </c>
    </row>
    <row r="15" spans="1:19" s="3" customFormat="1" ht="150" x14ac:dyDescent="0.25">
      <c r="A15" s="8" t="s">
        <v>10</v>
      </c>
      <c r="B15" s="9" t="s">
        <v>11</v>
      </c>
      <c r="C15" s="4">
        <v>2017</v>
      </c>
      <c r="D15" s="4">
        <v>2017</v>
      </c>
      <c r="E15" s="27">
        <v>6850</v>
      </c>
      <c r="F15" s="27">
        <v>0</v>
      </c>
      <c r="G15" s="46">
        <v>0</v>
      </c>
      <c r="H15" s="46">
        <v>800</v>
      </c>
      <c r="I15" s="29">
        <f t="shared" si="2"/>
        <v>6050</v>
      </c>
      <c r="J15" s="7">
        <f>6050</f>
        <v>6050</v>
      </c>
      <c r="K15" s="29">
        <v>0</v>
      </c>
      <c r="L15" s="29">
        <v>0</v>
      </c>
      <c r="M15" s="58">
        <f t="shared" si="5"/>
        <v>100</v>
      </c>
      <c r="N15" s="58">
        <f t="shared" si="3"/>
        <v>88.321167883211686</v>
      </c>
      <c r="O15" s="58" t="s">
        <v>43</v>
      </c>
      <c r="P15" s="58" t="s">
        <v>44</v>
      </c>
      <c r="Q15" s="4" t="s">
        <v>40</v>
      </c>
      <c r="R15" s="27">
        <f t="shared" si="6"/>
        <v>6850</v>
      </c>
      <c r="S15" s="27">
        <f t="shared" si="4"/>
        <v>0</v>
      </c>
    </row>
    <row r="16" spans="1:19" s="13" customFormat="1" ht="75" x14ac:dyDescent="0.25">
      <c r="A16" s="11">
        <v>5</v>
      </c>
      <c r="B16" s="12" t="s">
        <v>12</v>
      </c>
      <c r="C16" s="30">
        <v>2015</v>
      </c>
      <c r="D16" s="30">
        <v>2020</v>
      </c>
      <c r="E16" s="28">
        <v>790486.7</v>
      </c>
      <c r="F16" s="28">
        <v>0</v>
      </c>
      <c r="G16" s="46">
        <v>38289.919999999998</v>
      </c>
      <c r="H16" s="46">
        <v>83040.626999999993</v>
      </c>
      <c r="I16" s="29">
        <f t="shared" si="2"/>
        <v>255974.59999999998</v>
      </c>
      <c r="J16" s="7">
        <f>65355.2+16338.8</f>
        <v>81694</v>
      </c>
      <c r="K16" s="29">
        <f>65355.2+21785.1</f>
        <v>87140.299999999988</v>
      </c>
      <c r="L16" s="29">
        <f>65355.2+21785.1</f>
        <v>87140.299999999988</v>
      </c>
      <c r="M16" s="58">
        <f t="shared" si="5"/>
        <v>36.182913407733338</v>
      </c>
      <c r="N16" s="58">
        <f t="shared" si="3"/>
        <v>32.381898392471371</v>
      </c>
      <c r="O16" s="58" t="s">
        <v>43</v>
      </c>
      <c r="P16" s="58" t="s">
        <v>43</v>
      </c>
      <c r="Q16" s="4" t="s">
        <v>49</v>
      </c>
      <c r="R16" s="27">
        <f>I16+H16+G16</f>
        <v>377305.14699999994</v>
      </c>
      <c r="S16" s="27">
        <f>E16-R16</f>
        <v>413181.55300000001</v>
      </c>
    </row>
    <row r="17" spans="1:19" s="3" customFormat="1" ht="52.5" customHeight="1" x14ac:dyDescent="0.25">
      <c r="A17" s="8" t="s">
        <v>13</v>
      </c>
      <c r="B17" s="14" t="s">
        <v>30</v>
      </c>
      <c r="C17" s="4" t="s">
        <v>28</v>
      </c>
      <c r="D17" s="4" t="s">
        <v>37</v>
      </c>
      <c r="E17" s="27" t="s">
        <v>37</v>
      </c>
      <c r="F17" s="27">
        <v>0</v>
      </c>
      <c r="G17" s="46">
        <v>0</v>
      </c>
      <c r="H17" s="46">
        <v>1000</v>
      </c>
      <c r="I17" s="29">
        <f t="shared" si="2"/>
        <v>7500</v>
      </c>
      <c r="J17" s="7">
        <v>7500</v>
      </c>
      <c r="K17" s="29">
        <v>0</v>
      </c>
      <c r="L17" s="29">
        <v>0</v>
      </c>
      <c r="M17" s="58">
        <v>0</v>
      </c>
      <c r="N17" s="58">
        <v>0</v>
      </c>
      <c r="O17" s="58" t="s">
        <v>44</v>
      </c>
      <c r="P17" s="58" t="s">
        <v>44</v>
      </c>
      <c r="Q17" s="4" t="s">
        <v>45</v>
      </c>
      <c r="R17" s="27">
        <f t="shared" si="6"/>
        <v>8500</v>
      </c>
      <c r="S17" s="27">
        <v>0</v>
      </c>
    </row>
    <row r="18" spans="1:19" s="3" customFormat="1" ht="60" x14ac:dyDescent="0.25">
      <c r="A18" s="8" t="s">
        <v>14</v>
      </c>
      <c r="B18" s="12" t="s">
        <v>15</v>
      </c>
      <c r="C18" s="4" t="s">
        <v>28</v>
      </c>
      <c r="D18" s="30" t="s">
        <v>37</v>
      </c>
      <c r="E18" s="28" t="s">
        <v>37</v>
      </c>
      <c r="F18" s="28">
        <v>0</v>
      </c>
      <c r="G18" s="46">
        <v>0</v>
      </c>
      <c r="H18" s="46">
        <v>302000</v>
      </c>
      <c r="I18" s="29">
        <f t="shared" si="2"/>
        <v>5962</v>
      </c>
      <c r="J18" s="7">
        <v>5962</v>
      </c>
      <c r="K18" s="29">
        <v>0</v>
      </c>
      <c r="L18" s="29">
        <v>0</v>
      </c>
      <c r="M18" s="58">
        <v>0</v>
      </c>
      <c r="N18" s="58">
        <v>0</v>
      </c>
      <c r="O18" s="58" t="s">
        <v>44</v>
      </c>
      <c r="P18" s="58" t="s">
        <v>44</v>
      </c>
      <c r="Q18" s="4" t="s">
        <v>50</v>
      </c>
      <c r="R18" s="27">
        <f t="shared" si="6"/>
        <v>307962</v>
      </c>
      <c r="S18" s="27">
        <v>0</v>
      </c>
    </row>
    <row r="19" spans="1:19" s="3" customFormat="1" ht="63" customHeight="1" x14ac:dyDescent="0.25">
      <c r="A19" s="8" t="s">
        <v>16</v>
      </c>
      <c r="B19" s="9" t="s">
        <v>17</v>
      </c>
      <c r="C19" s="4">
        <v>2016</v>
      </c>
      <c r="D19" s="4">
        <v>2018</v>
      </c>
      <c r="E19" s="27">
        <v>889177.67</v>
      </c>
      <c r="F19" s="27">
        <v>166666.70000000001</v>
      </c>
      <c r="G19" s="46">
        <v>0</v>
      </c>
      <c r="H19" s="46">
        <v>108000</v>
      </c>
      <c r="I19" s="29">
        <f t="shared" si="2"/>
        <v>721767.60000000009</v>
      </c>
      <c r="J19" s="7">
        <f>33333.3+300000</f>
        <v>333333.3</v>
      </c>
      <c r="K19" s="29">
        <f>349590.9+38843.4</f>
        <v>388434.30000000005</v>
      </c>
      <c r="L19" s="29">
        <v>0</v>
      </c>
      <c r="M19" s="58">
        <f t="shared" si="5"/>
        <v>92.394806932973395</v>
      </c>
      <c r="N19" s="58">
        <f t="shared" si="3"/>
        <v>99.897112980858978</v>
      </c>
      <c r="O19" s="58" t="s">
        <v>43</v>
      </c>
      <c r="P19" s="58" t="s">
        <v>43</v>
      </c>
      <c r="Q19" s="63" t="s">
        <v>51</v>
      </c>
      <c r="R19" s="27">
        <f t="shared" si="6"/>
        <v>829767.60000000009</v>
      </c>
      <c r="S19" s="27">
        <f t="shared" si="4"/>
        <v>59410.069999999949</v>
      </c>
    </row>
    <row r="20" spans="1:19" s="3" customFormat="1" ht="45" x14ac:dyDescent="0.25">
      <c r="A20" s="8" t="s">
        <v>18</v>
      </c>
      <c r="B20" s="9" t="s">
        <v>19</v>
      </c>
      <c r="C20" s="4" t="s">
        <v>28</v>
      </c>
      <c r="D20" s="4" t="s">
        <v>37</v>
      </c>
      <c r="E20" s="27" t="s">
        <v>37</v>
      </c>
      <c r="F20" s="27">
        <v>0</v>
      </c>
      <c r="G20" s="46">
        <v>0</v>
      </c>
      <c r="H20" s="46">
        <v>1000</v>
      </c>
      <c r="I20" s="29">
        <f t="shared" si="2"/>
        <v>11003</v>
      </c>
      <c r="J20" s="7">
        <v>11003</v>
      </c>
      <c r="K20" s="31">
        <v>0</v>
      </c>
      <c r="L20" s="31">
        <v>0</v>
      </c>
      <c r="M20" s="58">
        <v>0</v>
      </c>
      <c r="N20" s="58">
        <v>0</v>
      </c>
      <c r="O20" s="58" t="s">
        <v>44</v>
      </c>
      <c r="P20" s="58" t="s">
        <v>44</v>
      </c>
      <c r="Q20" s="65"/>
      <c r="R20" s="27">
        <f t="shared" si="6"/>
        <v>12003</v>
      </c>
      <c r="S20" s="27">
        <v>0</v>
      </c>
    </row>
    <row r="21" spans="1:19" s="3" customFormat="1" ht="15" x14ac:dyDescent="0.25">
      <c r="A21" s="15"/>
      <c r="B21" s="16"/>
      <c r="C21" s="16"/>
      <c r="D21" s="16"/>
      <c r="E21" s="16"/>
      <c r="F21" s="16"/>
      <c r="G21" s="47"/>
      <c r="H21" s="47"/>
      <c r="I21" s="17"/>
      <c r="J21" s="17"/>
      <c r="K21" s="17"/>
      <c r="L21" s="17"/>
      <c r="M21" s="36"/>
      <c r="N21" s="36"/>
      <c r="O21" s="36"/>
      <c r="P21" s="36"/>
    </row>
    <row r="22" spans="1:19" s="3" customFormat="1" ht="15" x14ac:dyDescent="0.25">
      <c r="A22" s="15"/>
      <c r="B22" s="75" t="s">
        <v>31</v>
      </c>
      <c r="C22" s="75"/>
      <c r="D22" s="75"/>
      <c r="E22" s="16"/>
      <c r="F22" s="16"/>
      <c r="G22" s="47"/>
      <c r="H22" s="47"/>
      <c r="I22" s="17"/>
      <c r="J22" s="17"/>
      <c r="K22" s="17"/>
      <c r="L22" s="17"/>
      <c r="M22" s="36"/>
      <c r="N22" s="36"/>
      <c r="O22" s="36"/>
      <c r="P22" s="36"/>
    </row>
    <row r="23" spans="1:19" x14ac:dyDescent="0.25">
      <c r="A23" s="18"/>
      <c r="B23" s="39" t="s">
        <v>32</v>
      </c>
      <c r="C23" s="39"/>
      <c r="D23" s="39"/>
    </row>
    <row r="24" spans="1:19" x14ac:dyDescent="0.25">
      <c r="B24" s="23" t="s">
        <v>33</v>
      </c>
    </row>
    <row r="25" spans="1:19" s="19" customFormat="1" hidden="1" x14ac:dyDescent="0.25">
      <c r="B25" s="19" t="s">
        <v>20</v>
      </c>
      <c r="G25" s="48"/>
      <c r="H25" s="48"/>
      <c r="I25" s="20"/>
      <c r="J25" s="22"/>
      <c r="K25" s="20"/>
      <c r="L25" s="20"/>
      <c r="M25" s="38"/>
      <c r="N25" s="38"/>
      <c r="O25" s="38"/>
      <c r="P25" s="38"/>
    </row>
    <row r="26" spans="1:19" s="19" customFormat="1" hidden="1" x14ac:dyDescent="0.25">
      <c r="B26" s="2"/>
      <c r="C26" s="2"/>
      <c r="D26" s="2"/>
      <c r="E26" s="2"/>
      <c r="F26" s="2"/>
      <c r="G26" s="41"/>
      <c r="H26" s="41"/>
      <c r="I26" s="1"/>
      <c r="J26" s="21" t="s">
        <v>21</v>
      </c>
      <c r="K26" s="20"/>
      <c r="L26" s="20"/>
      <c r="M26" s="38"/>
      <c r="N26" s="38"/>
      <c r="O26" s="38"/>
      <c r="P26" s="38"/>
    </row>
    <row r="27" spans="1:19" x14ac:dyDescent="0.25">
      <c r="B27" s="23"/>
      <c r="C27" s="23"/>
      <c r="D27" s="23"/>
      <c r="E27" s="23"/>
      <c r="F27" s="23"/>
      <c r="G27" s="49"/>
      <c r="H27" s="49"/>
    </row>
    <row r="28" spans="1:19" x14ac:dyDescent="0.25">
      <c r="C28" s="70" t="s">
        <v>56</v>
      </c>
      <c r="D28" s="70"/>
      <c r="E28" s="70"/>
      <c r="F28" s="70"/>
      <c r="K28" s="1" t="s">
        <v>55</v>
      </c>
    </row>
    <row r="38" spans="1:16" s="3" customFormat="1" ht="60" hidden="1" x14ac:dyDescent="0.25">
      <c r="A38" s="24"/>
      <c r="B38" s="9" t="s">
        <v>22</v>
      </c>
      <c r="C38" s="9"/>
      <c r="D38" s="9"/>
      <c r="E38" s="9"/>
      <c r="F38" s="9"/>
      <c r="G38" s="50"/>
      <c r="H38" s="50"/>
      <c r="I38" s="14"/>
      <c r="J38" s="10" t="e">
        <f>SUM(#REF!)</f>
        <v>#REF!</v>
      </c>
      <c r="K38" s="10" t="e">
        <f>SUM(#REF!)</f>
        <v>#REF!</v>
      </c>
      <c r="L38" s="10" t="e">
        <f>SUM(#REF!)</f>
        <v>#REF!</v>
      </c>
      <c r="M38" s="36"/>
      <c r="N38" s="36"/>
      <c r="O38" s="36"/>
      <c r="P38" s="36"/>
    </row>
    <row r="39" spans="1:16" s="3" customFormat="1" ht="95.25" hidden="1" customHeight="1" x14ac:dyDescent="0.25">
      <c r="A39" s="24"/>
      <c r="B39" s="25" t="s">
        <v>23</v>
      </c>
      <c r="C39" s="25"/>
      <c r="D39" s="25"/>
      <c r="E39" s="25"/>
      <c r="F39" s="25"/>
      <c r="G39" s="51"/>
      <c r="H39" s="51"/>
      <c r="I39" s="26"/>
      <c r="J39" s="10" t="e">
        <f>SUM(#REF!)</f>
        <v>#REF!</v>
      </c>
      <c r="K39" s="10" t="e">
        <f>SUM(#REF!)</f>
        <v>#REF!</v>
      </c>
      <c r="L39" s="10" t="e">
        <f>SUM(#REF!)</f>
        <v>#REF!</v>
      </c>
      <c r="M39" s="36"/>
      <c r="N39" s="36"/>
      <c r="O39" s="36"/>
      <c r="P39" s="36"/>
    </row>
  </sheetData>
  <mergeCells count="23">
    <mergeCell ref="Q19:Q20"/>
    <mergeCell ref="B4:S4"/>
    <mergeCell ref="C28:F28"/>
    <mergeCell ref="Q6:Q8"/>
    <mergeCell ref="G6:G8"/>
    <mergeCell ref="R6:R8"/>
    <mergeCell ref="S6:S8"/>
    <mergeCell ref="Q13:Q14"/>
    <mergeCell ref="O6:O8"/>
    <mergeCell ref="P6:P8"/>
    <mergeCell ref="B22:D22"/>
    <mergeCell ref="F6:F8"/>
    <mergeCell ref="N6:N8"/>
    <mergeCell ref="M6:M8"/>
    <mergeCell ref="A6:A8"/>
    <mergeCell ref="B6:B8"/>
    <mergeCell ref="I6:L6"/>
    <mergeCell ref="I7:I8"/>
    <mergeCell ref="J7:L7"/>
    <mergeCell ref="E6:E8"/>
    <mergeCell ref="H6:H8"/>
    <mergeCell ref="D6:D8"/>
    <mergeCell ref="C6:C8"/>
  </mergeCells>
  <pageMargins left="0.47244094488188981" right="0.51181102362204722" top="0.39370078740157483" bottom="0.39370078740157483" header="0.55118110236220474" footer="0.15748031496062992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объекты</vt:lpstr>
      <vt:lpstr>объекты!Заголовки_для_печати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Сливина Оксана Владимировна</dc:creator>
  <cp:lastModifiedBy>Механошина Нина Александровна</cp:lastModifiedBy>
  <cp:lastPrinted>2016-11-22T11:12:18Z</cp:lastPrinted>
  <dcterms:created xsi:type="dcterms:W3CDTF">2016-11-03T10:34:28Z</dcterms:created>
  <dcterms:modified xsi:type="dcterms:W3CDTF">2016-11-22T11:12:31Z</dcterms:modified>
</cp:coreProperties>
</file>