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1700" activeTab="1"/>
  </bookViews>
  <sheets>
    <sheet name="Лист2" sheetId="2" r:id="rId1"/>
    <sheet name="Анализ по направлениям" sheetId="3" r:id="rId2"/>
  </sheets>
  <calcPr calcId="145621"/>
</workbook>
</file>

<file path=xl/calcChain.xml><?xml version="1.0" encoding="utf-8"?>
<calcChain xmlns="http://schemas.openxmlformats.org/spreadsheetml/2006/main">
  <c r="E18" i="3" l="1"/>
  <c r="E19" i="3"/>
  <c r="E15" i="3"/>
  <c r="E13" i="3"/>
  <c r="E16" i="3"/>
  <c r="N18" i="3" l="1"/>
  <c r="N19" i="3"/>
  <c r="N15" i="3"/>
  <c r="M21" i="3"/>
  <c r="M18" i="3"/>
  <c r="M19" i="3"/>
  <c r="M14" i="3"/>
  <c r="M15" i="3"/>
  <c r="K19" i="3"/>
  <c r="P19" i="3" s="1"/>
  <c r="K18" i="3"/>
  <c r="I18" i="3"/>
  <c r="I19" i="3"/>
  <c r="G13" i="3"/>
  <c r="G16" i="3"/>
  <c r="H13" i="3" l="1"/>
  <c r="M16" i="3"/>
  <c r="O19" i="3"/>
  <c r="P18" i="3"/>
  <c r="O18" i="3"/>
  <c r="N16" i="3"/>
  <c r="G17" i="3"/>
  <c r="M13" i="3"/>
  <c r="N13" i="3"/>
  <c r="K16" i="3"/>
  <c r="I16" i="3"/>
  <c r="K13" i="3"/>
  <c r="I13" i="3"/>
  <c r="K15" i="3"/>
  <c r="I15" i="3"/>
  <c r="I12" i="3"/>
  <c r="K12" i="3"/>
  <c r="K23" i="3"/>
  <c r="I23" i="3"/>
  <c r="G23" i="3"/>
  <c r="C23" i="3"/>
  <c r="E14" i="3"/>
  <c r="E12" i="3"/>
  <c r="C12" i="3"/>
  <c r="O12" i="3" l="1"/>
  <c r="O15" i="3"/>
  <c r="O13" i="3"/>
  <c r="O16" i="3"/>
  <c r="G22" i="3"/>
  <c r="H18" i="3"/>
  <c r="H14" i="3"/>
  <c r="H12" i="3"/>
  <c r="H19" i="3"/>
  <c r="H15" i="3"/>
  <c r="H16" i="3"/>
  <c r="L16" i="3"/>
  <c r="P15" i="3"/>
  <c r="L12" i="3"/>
  <c r="L19" i="3"/>
  <c r="L18" i="3"/>
  <c r="L15" i="3"/>
  <c r="L14" i="3"/>
  <c r="C17" i="3"/>
  <c r="D12" i="3" s="1"/>
  <c r="N12" i="3"/>
  <c r="M12" i="3"/>
  <c r="P16" i="3"/>
  <c r="K17" i="3"/>
  <c r="K22" i="3" s="1"/>
  <c r="P12" i="3"/>
  <c r="L13" i="3"/>
  <c r="E17" i="3"/>
  <c r="I17" i="3"/>
  <c r="E23" i="3"/>
  <c r="I22" i="3"/>
  <c r="O17" i="3" l="1"/>
  <c r="J14" i="3"/>
  <c r="J18" i="3"/>
  <c r="J19" i="3"/>
  <c r="J16" i="3"/>
  <c r="J13" i="3"/>
  <c r="J15" i="3"/>
  <c r="J12" i="3"/>
  <c r="F14" i="3"/>
  <c r="F12" i="3"/>
  <c r="F18" i="3"/>
  <c r="F15" i="3"/>
  <c r="F13" i="3"/>
  <c r="D15" i="3"/>
  <c r="M17" i="3"/>
  <c r="D16" i="3"/>
  <c r="D13" i="3"/>
  <c r="C22" i="3"/>
  <c r="D14" i="3"/>
  <c r="N17" i="3"/>
  <c r="D19" i="3"/>
  <c r="D18" i="3"/>
  <c r="P17" i="3"/>
  <c r="F19" i="3"/>
  <c r="E22" i="3"/>
  <c r="F16" i="3"/>
</calcChain>
</file>

<file path=xl/sharedStrings.xml><?xml version="1.0" encoding="utf-8"?>
<sst xmlns="http://schemas.openxmlformats.org/spreadsheetml/2006/main" count="73" uniqueCount="31">
  <si>
    <t>х</t>
  </si>
  <si>
    <t>Направления инвестиций</t>
  </si>
  <si>
    <t xml:space="preserve">Доля от общего объема инвестиций, % </t>
  </si>
  <si>
    <t>Объекты дорожного хозяйства</t>
  </si>
  <si>
    <t>Объекты социального назначения</t>
  </si>
  <si>
    <t>Объекты благоустройства</t>
  </si>
  <si>
    <t>Объекты коммунального хозяйства</t>
  </si>
  <si>
    <t>Жилье</t>
  </si>
  <si>
    <t>Итого бюджетные инвестиции, в том числе за счет:</t>
  </si>
  <si>
    <t>Собственных средств бюджета города</t>
  </si>
  <si>
    <t>Средства бюджета округа</t>
  </si>
  <si>
    <t>Средства федерального бюджета</t>
  </si>
  <si>
    <t>Общая сумма расходов бюджета</t>
  </si>
  <si>
    <t>Доля инвестиций в общей сумме расходов</t>
  </si>
  <si>
    <t>Доля инвестиций за счет средств бюджета города в общей сумме расходов</t>
  </si>
  <si>
    <t>Проект Решения о бюджете города                    (тыс. руб.)</t>
  </si>
  <si>
    <t>Утвержденный бюджет 2016 года (РД №908)</t>
  </si>
  <si>
    <t>Уточненный бюджет 2016 года (РД №18)</t>
  </si>
  <si>
    <t>Доля инвестиций в 2017 году  от общего объема инвестиций 2017 года,  %</t>
  </si>
  <si>
    <t>Отклонение Проекта Решения о бюджете города на 2017 год от РД №908</t>
  </si>
  <si>
    <t>10=6-2</t>
  </si>
  <si>
    <t xml:space="preserve"> 2017 год от   РД №908</t>
  </si>
  <si>
    <t xml:space="preserve"> на 2018 год от  2017 года</t>
  </si>
  <si>
    <t xml:space="preserve">на 2019 год от   2018 года </t>
  </si>
  <si>
    <t xml:space="preserve">Рост (+), снижение(-) бюджетных инвестиций Проекта Решения о бюджете города на </t>
  </si>
  <si>
    <t>О.В. Сливина</t>
  </si>
  <si>
    <t>Анализ направлений  расходования бюджетныхассигнований на осуществление бюджетных инвестиций на 2017 и плановый период 2018 и 2019 годов</t>
  </si>
  <si>
    <t>Инспектор Счетной палаты города</t>
  </si>
  <si>
    <t>к заключению Счетной палаты</t>
  </si>
  <si>
    <t>Приложение № 6</t>
  </si>
  <si>
    <t>от 22 ноября 2016 года № 264 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</si>
</sst>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6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0" fillId="0" borderId="0" xfId="0"/>
    <xf numFmtId="0" fontId="14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C45" sqref="C45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7"/>
  <sheetViews>
    <sheetView tabSelected="1" workbookViewId="0">
      <selection activeCell="G15" sqref="G15"/>
    </sheetView>
  </sheetViews>
  <sheetFormatPr defaultRowHeight="15" x14ac:dyDescent="0.25"/>
  <cols>
    <col min="2" max="2" width="19" customWidth="1"/>
    <col min="3" max="3" width="12.5703125" customWidth="1"/>
    <col min="4" max="4" width="10.85546875" customWidth="1"/>
    <col min="5" max="5" width="12.5703125" customWidth="1"/>
    <col min="6" max="6" width="10.7109375" customWidth="1"/>
    <col min="7" max="7" width="12.42578125" customWidth="1"/>
    <col min="8" max="8" width="7" customWidth="1"/>
    <col min="9" max="9" width="11.7109375" customWidth="1"/>
    <col min="10" max="10" width="7.5703125" customWidth="1"/>
    <col min="11" max="11" width="11.7109375" customWidth="1"/>
    <col min="12" max="15" width="11.140625" customWidth="1"/>
    <col min="16" max="16" width="11.85546875" customWidth="1"/>
  </cols>
  <sheetData>
    <row r="1" spans="2:18" ht="15.75" x14ac:dyDescent="0.25">
      <c r="L1" s="33"/>
      <c r="M1" s="38" t="s">
        <v>29</v>
      </c>
      <c r="N1" s="38"/>
      <c r="O1" s="38"/>
      <c r="P1" s="38"/>
      <c r="Q1" s="31"/>
      <c r="R1" s="31"/>
    </row>
    <row r="2" spans="2:18" ht="15.75" x14ac:dyDescent="0.25">
      <c r="L2" s="38" t="s">
        <v>28</v>
      </c>
      <c r="M2" s="38"/>
      <c r="N2" s="38"/>
      <c r="O2" s="38"/>
      <c r="P2" s="38"/>
      <c r="Q2" s="31"/>
      <c r="R2" s="31"/>
    </row>
    <row r="3" spans="2:18" ht="15.75" x14ac:dyDescent="0.25">
      <c r="L3" s="38" t="s">
        <v>30</v>
      </c>
      <c r="M3" s="38"/>
      <c r="N3" s="38"/>
      <c r="O3" s="38"/>
      <c r="P3" s="38"/>
      <c r="Q3" s="31"/>
      <c r="R3" s="31"/>
    </row>
    <row r="4" spans="2:18" s="30" customFormat="1" ht="15.75" x14ac:dyDescent="0.25">
      <c r="L4" s="32"/>
      <c r="M4" s="32"/>
      <c r="N4" s="32"/>
      <c r="O4" s="32"/>
      <c r="P4" s="32"/>
      <c r="Q4" s="31"/>
      <c r="R4" s="31"/>
    </row>
    <row r="5" spans="2:18" x14ac:dyDescent="0.25">
      <c r="B5" s="39" t="s">
        <v>26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7" spans="2:18" ht="39" customHeight="1" x14ac:dyDescent="0.25">
      <c r="B7" s="37" t="s">
        <v>1</v>
      </c>
      <c r="C7" s="37" t="s">
        <v>16</v>
      </c>
      <c r="D7" s="37" t="s">
        <v>2</v>
      </c>
      <c r="E7" s="37" t="s">
        <v>17</v>
      </c>
      <c r="F7" s="37" t="s">
        <v>2</v>
      </c>
      <c r="G7" s="37" t="s">
        <v>15</v>
      </c>
      <c r="H7" s="37"/>
      <c r="I7" s="37"/>
      <c r="J7" s="37"/>
      <c r="K7" s="37"/>
      <c r="L7" s="40" t="s">
        <v>18</v>
      </c>
      <c r="M7" s="37" t="s">
        <v>19</v>
      </c>
      <c r="N7" s="37" t="s">
        <v>24</v>
      </c>
      <c r="O7" s="37"/>
      <c r="P7" s="37"/>
      <c r="Q7" s="1"/>
    </row>
    <row r="8" spans="2:18" x14ac:dyDescent="0.25">
      <c r="B8" s="37"/>
      <c r="C8" s="37"/>
      <c r="D8" s="37"/>
      <c r="E8" s="37"/>
      <c r="F8" s="37"/>
      <c r="G8" s="37">
        <v>2017</v>
      </c>
      <c r="H8" s="34" t="s">
        <v>2</v>
      </c>
      <c r="I8" s="37">
        <v>2018</v>
      </c>
      <c r="J8" s="34" t="s">
        <v>2</v>
      </c>
      <c r="K8" s="37">
        <v>2019</v>
      </c>
      <c r="L8" s="40"/>
      <c r="M8" s="37"/>
      <c r="N8" s="37" t="s">
        <v>21</v>
      </c>
      <c r="O8" s="37" t="s">
        <v>22</v>
      </c>
      <c r="P8" s="37" t="s">
        <v>23</v>
      </c>
      <c r="Q8" s="1"/>
    </row>
    <row r="9" spans="2:18" ht="24.75" customHeight="1" x14ac:dyDescent="0.25">
      <c r="B9" s="37"/>
      <c r="C9" s="37"/>
      <c r="D9" s="37"/>
      <c r="E9" s="37"/>
      <c r="F9" s="37"/>
      <c r="G9" s="37"/>
      <c r="H9" s="35"/>
      <c r="I9" s="37"/>
      <c r="J9" s="35"/>
      <c r="K9" s="37"/>
      <c r="L9" s="40"/>
      <c r="M9" s="37"/>
      <c r="N9" s="37"/>
      <c r="O9" s="37"/>
      <c r="P9" s="37"/>
      <c r="Q9" s="1"/>
    </row>
    <row r="10" spans="2:18" ht="38.25" customHeight="1" x14ac:dyDescent="0.25">
      <c r="B10" s="37"/>
      <c r="C10" s="37"/>
      <c r="D10" s="37"/>
      <c r="E10" s="37"/>
      <c r="F10" s="37"/>
      <c r="G10" s="37"/>
      <c r="H10" s="36"/>
      <c r="I10" s="37"/>
      <c r="J10" s="36"/>
      <c r="K10" s="37"/>
      <c r="L10" s="40"/>
      <c r="M10" s="37"/>
      <c r="N10" s="37"/>
      <c r="O10" s="37"/>
      <c r="P10" s="37"/>
      <c r="Q10" s="1"/>
    </row>
    <row r="11" spans="2:18" x14ac:dyDescent="0.25">
      <c r="B11" s="2">
        <v>1</v>
      </c>
      <c r="C11" s="2">
        <v>2</v>
      </c>
      <c r="D11" s="2">
        <v>3</v>
      </c>
      <c r="E11" s="2">
        <v>4</v>
      </c>
      <c r="F11" s="2">
        <v>5</v>
      </c>
      <c r="G11" s="2">
        <v>6</v>
      </c>
      <c r="H11" s="2"/>
      <c r="I11" s="2">
        <v>7</v>
      </c>
      <c r="J11" s="2"/>
      <c r="K11" s="2">
        <v>8</v>
      </c>
      <c r="L11" s="13">
        <v>9</v>
      </c>
      <c r="M11" s="2" t="s">
        <v>20</v>
      </c>
      <c r="N11" s="2">
        <v>11</v>
      </c>
      <c r="O11" s="2">
        <v>12</v>
      </c>
      <c r="P11" s="2">
        <v>13</v>
      </c>
      <c r="Q11" s="1"/>
    </row>
    <row r="12" spans="2:18" ht="44.25" customHeight="1" x14ac:dyDescent="0.25">
      <c r="B12" s="3" t="s">
        <v>3</v>
      </c>
      <c r="C12" s="4">
        <f>219832.3+1600</f>
        <v>221432.3</v>
      </c>
      <c r="D12" s="9">
        <f>C12/C17*100</f>
        <v>30.634914211579041</v>
      </c>
      <c r="E12" s="4">
        <f>11830+19050+208840.7+10991.6</f>
        <v>250712.30000000002</v>
      </c>
      <c r="F12" s="10">
        <f>E12/E17*100</f>
        <v>13.898675477414377</v>
      </c>
      <c r="G12" s="4">
        <v>214477.2</v>
      </c>
      <c r="H12" s="9">
        <f>G12/G17*100</f>
        <v>26.442374996657371</v>
      </c>
      <c r="I12" s="4">
        <f>166933.4+8786</f>
        <v>175719.4</v>
      </c>
      <c r="J12" s="9">
        <f>I12/I17*100</f>
        <v>22.099021864674846</v>
      </c>
      <c r="K12" s="4">
        <f>162633.9+8559.7</f>
        <v>171193.60000000001</v>
      </c>
      <c r="L12" s="14">
        <f>G12/G17*100</f>
        <v>26.442374996657371</v>
      </c>
      <c r="M12" s="4">
        <f>G12-C12</f>
        <v>-6955.0999999999767</v>
      </c>
      <c r="N12" s="9">
        <f>(G12-C12)/C12*100</f>
        <v>-3.1409600135120201</v>
      </c>
      <c r="O12" s="9">
        <f>(I12-G12)/G12*100</f>
        <v>-18.070825243895396</v>
      </c>
      <c r="P12" s="9">
        <f>(K12-I12)/I12*100</f>
        <v>-2.5755835724456082</v>
      </c>
      <c r="Q12" s="1"/>
    </row>
    <row r="13" spans="2:18" ht="27.75" customHeight="1" x14ac:dyDescent="0.25">
      <c r="B13" s="3" t="s">
        <v>4</v>
      </c>
      <c r="C13" s="4">
        <v>216933.45</v>
      </c>
      <c r="D13" s="9">
        <f>C13/C17*100</f>
        <v>30.012503281462877</v>
      </c>
      <c r="E13" s="4">
        <f>43233.82+195240.1+21693.3+1000+161214+17912.7+3667.9+4106</f>
        <v>448067.82</v>
      </c>
      <c r="F13" s="10">
        <f>E13/E17*100</f>
        <v>24.839424400208998</v>
      </c>
      <c r="G13" s="4">
        <f>344336.3</f>
        <v>344336.3</v>
      </c>
      <c r="H13" s="9">
        <f>G13/G17*100</f>
        <v>42.452389202961946</v>
      </c>
      <c r="I13" s="4">
        <f>349590.9+38843.4</f>
        <v>388434.30000000005</v>
      </c>
      <c r="J13" s="9">
        <f>I13/I17*100</f>
        <v>48.850713630308725</v>
      </c>
      <c r="K13" s="4">
        <f>0</f>
        <v>0</v>
      </c>
      <c r="L13" s="14">
        <f>G13/G17*100</f>
        <v>42.452389202961946</v>
      </c>
      <c r="M13" s="4">
        <f t="shared" ref="M13:M21" si="0">G13-C13</f>
        <v>127402.84999999998</v>
      </c>
      <c r="N13" s="9">
        <f t="shared" ref="N13:N19" si="1">(G13-C13)/C13*100</f>
        <v>58.729001912798587</v>
      </c>
      <c r="O13" s="9">
        <f t="shared" ref="O13:O19" si="2">(I13-G13)/G13*100</f>
        <v>12.80666604130905</v>
      </c>
      <c r="P13" s="9">
        <v>0</v>
      </c>
      <c r="Q13" s="1"/>
    </row>
    <row r="14" spans="2:18" ht="27" customHeight="1" x14ac:dyDescent="0.25">
      <c r="B14" s="3" t="s">
        <v>5</v>
      </c>
      <c r="C14" s="4">
        <v>77102.52</v>
      </c>
      <c r="D14" s="9">
        <f>C14/C17*100</f>
        <v>10.667048509619226</v>
      </c>
      <c r="E14" s="4">
        <f>65751.41+5120+45196+456.52</f>
        <v>116523.93000000001</v>
      </c>
      <c r="F14" s="10">
        <f>E14/E17*100</f>
        <v>6.459708153221638</v>
      </c>
      <c r="G14" s="4">
        <v>0</v>
      </c>
      <c r="H14" s="9">
        <f>G14/G17*100</f>
        <v>0</v>
      </c>
      <c r="I14" s="4">
        <v>0</v>
      </c>
      <c r="J14" s="9">
        <f>I14/I17*100</f>
        <v>0</v>
      </c>
      <c r="K14" s="4">
        <v>0</v>
      </c>
      <c r="L14" s="14">
        <f>G14/G17*100</f>
        <v>0</v>
      </c>
      <c r="M14" s="4">
        <f t="shared" si="0"/>
        <v>-77102.52</v>
      </c>
      <c r="N14" s="9">
        <v>0</v>
      </c>
      <c r="O14" s="9">
        <v>0</v>
      </c>
      <c r="P14" s="9">
        <v>0</v>
      </c>
      <c r="Q14" s="1"/>
    </row>
    <row r="15" spans="2:18" ht="36" x14ac:dyDescent="0.25">
      <c r="B15" s="3" t="s">
        <v>6</v>
      </c>
      <c r="C15" s="4">
        <v>83040.63</v>
      </c>
      <c r="D15" s="9">
        <f>C15/C17*100</f>
        <v>11.488579471583311</v>
      </c>
      <c r="E15" s="4">
        <f>78581.5+66432.5+16608.1+1170+1000</f>
        <v>163792.1</v>
      </c>
      <c r="F15" s="10">
        <f>E15/E17*100</f>
        <v>9.0801019481860408</v>
      </c>
      <c r="G15" s="4">
        <v>95156</v>
      </c>
      <c r="H15" s="9">
        <f>G15/G17*100</f>
        <v>11.731552981771156</v>
      </c>
      <c r="I15" s="4">
        <f>21785.1+65355.2</f>
        <v>87140.299999999988</v>
      </c>
      <c r="J15" s="9">
        <f>I15/I17*100</f>
        <v>10.959036936128426</v>
      </c>
      <c r="K15" s="4">
        <f>21785.1+65355.2</f>
        <v>87140.299999999988</v>
      </c>
      <c r="L15" s="14">
        <f>G15/G17*100</f>
        <v>11.731552981771156</v>
      </c>
      <c r="M15" s="4">
        <f t="shared" si="0"/>
        <v>12115.369999999995</v>
      </c>
      <c r="N15" s="9">
        <f t="shared" si="1"/>
        <v>14.589689408666571</v>
      </c>
      <c r="O15" s="9">
        <f t="shared" si="2"/>
        <v>-8.4237462692841358</v>
      </c>
      <c r="P15" s="9">
        <f t="shared" ref="P15:P19" si="3">(K15-I15)/I15*100</f>
        <v>0</v>
      </c>
      <c r="Q15" s="1"/>
    </row>
    <row r="16" spans="2:18" x14ac:dyDescent="0.25">
      <c r="B16" s="3" t="s">
        <v>7</v>
      </c>
      <c r="C16" s="4">
        <v>124301.35</v>
      </c>
      <c r="D16" s="9">
        <f>C16/C17*100</f>
        <v>17.196954525755551</v>
      </c>
      <c r="E16" s="4">
        <f>950+113813.19+660735.16+34318.68+9833.85+5110.47</f>
        <v>824761.35000000009</v>
      </c>
      <c r="F16" s="10">
        <f>E16/E17*100</f>
        <v>45.722090020968956</v>
      </c>
      <c r="G16" s="4">
        <f>73324.9+83817.31</f>
        <v>157142.21</v>
      </c>
      <c r="H16" s="9">
        <f>G16/G17*100</f>
        <v>19.373682818609534</v>
      </c>
      <c r="I16" s="4">
        <f>51458+6360+12349.92+1526.4+514.58+63.6+71579.1</f>
        <v>143851.6</v>
      </c>
      <c r="J16" s="9">
        <f>I16/I17*100</f>
        <v>18.091227568888012</v>
      </c>
      <c r="K16" s="4">
        <f>38018.2+4698.88+9124.32+1127.74+380.18+46.99+55866.6</f>
        <v>109262.90999999999</v>
      </c>
      <c r="L16" s="14">
        <f>G16/G17*100</f>
        <v>19.373682818609534</v>
      </c>
      <c r="M16" s="4">
        <f t="shared" si="0"/>
        <v>32840.859999999986</v>
      </c>
      <c r="N16" s="9">
        <f t="shared" si="1"/>
        <v>26.420356657429693</v>
      </c>
      <c r="O16" s="9">
        <f t="shared" si="2"/>
        <v>-8.4576957394197176</v>
      </c>
      <c r="P16" s="9">
        <f t="shared" si="3"/>
        <v>-24.044703013383248</v>
      </c>
      <c r="Q16" s="1"/>
    </row>
    <row r="17" spans="2:17" ht="36" x14ac:dyDescent="0.25">
      <c r="B17" s="18" t="s">
        <v>8</v>
      </c>
      <c r="C17" s="19">
        <f>C12+C13+C14+C15+C16</f>
        <v>722810.25</v>
      </c>
      <c r="D17" s="20">
        <v>100</v>
      </c>
      <c r="E17" s="19">
        <f>E12+E13+E14+E15+E16</f>
        <v>1803857.5</v>
      </c>
      <c r="F17" s="15">
        <v>100</v>
      </c>
      <c r="G17" s="19">
        <f>G12+G13+G14+G15+G16</f>
        <v>811111.71</v>
      </c>
      <c r="H17" s="9">
        <v>100</v>
      </c>
      <c r="I17" s="19">
        <f t="shared" ref="I17:K17" si="4">I12+I13+I14+I15+I16</f>
        <v>795145.6</v>
      </c>
      <c r="J17" s="26">
        <v>100</v>
      </c>
      <c r="K17" s="19">
        <f t="shared" si="4"/>
        <v>367596.81</v>
      </c>
      <c r="L17" s="15">
        <v>100</v>
      </c>
      <c r="M17" s="22">
        <f t="shared" si="0"/>
        <v>88301.459999999963</v>
      </c>
      <c r="N17" s="20">
        <f t="shared" si="1"/>
        <v>12.21640949336288</v>
      </c>
      <c r="O17" s="20">
        <f t="shared" si="2"/>
        <v>-1.968423067150638</v>
      </c>
      <c r="P17" s="20">
        <f t="shared" si="3"/>
        <v>-53.769874347540878</v>
      </c>
      <c r="Q17" s="1"/>
    </row>
    <row r="18" spans="2:17" ht="28.5" customHeight="1" x14ac:dyDescent="0.25">
      <c r="B18" s="3" t="s">
        <v>9</v>
      </c>
      <c r="C18" s="4">
        <v>96472.75</v>
      </c>
      <c r="D18" s="9">
        <f>C18/C17*100</f>
        <v>13.346898442571892</v>
      </c>
      <c r="E18" s="4">
        <f>950+11830+19050+10991.6+34318.68+78581.5+16608.1+456.52+1000+43233.82+21693.3+1000+17912.7+4106+9833.85+1170+65751.41+3667.9</f>
        <v>342155.38</v>
      </c>
      <c r="F18" s="11">
        <f>E18/E17*100</f>
        <v>18.967982781344979</v>
      </c>
      <c r="G18" s="6">
        <v>99828.41</v>
      </c>
      <c r="H18" s="4">
        <f>G18/G17*100</f>
        <v>12.307603104386201</v>
      </c>
      <c r="I18" s="6">
        <f>8786+6360+1526.4+63.6+21785.1+38843.4</f>
        <v>77364.5</v>
      </c>
      <c r="J18" s="27">
        <f>I18/I17*100</f>
        <v>9.7296017232567209</v>
      </c>
      <c r="K18" s="6">
        <f>8559.7+4698.88+1127.74+46.99+21785.1</f>
        <v>36218.410000000003</v>
      </c>
      <c r="L18" s="16">
        <f>G18/G17*100</f>
        <v>12.307603104386201</v>
      </c>
      <c r="M18" s="4">
        <f>G18-C18</f>
        <v>3355.6600000000035</v>
      </c>
      <c r="N18" s="25">
        <f t="shared" si="1"/>
        <v>3.4783501040449285</v>
      </c>
      <c r="O18" s="9">
        <f t="shared" si="2"/>
        <v>-22.502522077633014</v>
      </c>
      <c r="P18" s="9">
        <f t="shared" si="3"/>
        <v>-53.184716504339846</v>
      </c>
      <c r="Q18" s="1"/>
    </row>
    <row r="19" spans="2:17" ht="36" customHeight="1" x14ac:dyDescent="0.25">
      <c r="B19" s="3" t="s">
        <v>10</v>
      </c>
      <c r="C19" s="4">
        <v>626337.5</v>
      </c>
      <c r="D19" s="9">
        <f>C19/C17*100</f>
        <v>86.653101557428101</v>
      </c>
      <c r="E19" s="4">
        <f>208840.7+660735.16+66432.5+195240.1+161214+113813.19+5110.47+5120+45196</f>
        <v>1461702.12</v>
      </c>
      <c r="F19" s="11">
        <f>E19/E17*100</f>
        <v>81.032017218655028</v>
      </c>
      <c r="G19" s="6">
        <v>711283.3</v>
      </c>
      <c r="H19" s="9">
        <f>G19/G17*100</f>
        <v>87.692396895613811</v>
      </c>
      <c r="I19" s="6">
        <f>166933.4+51458+12349.92+514.58+65355.2+349590.9+71579.1</f>
        <v>717781.1</v>
      </c>
      <c r="J19" s="27">
        <f>I19/I17*100</f>
        <v>90.270398276743279</v>
      </c>
      <c r="K19" s="6">
        <f>162633.9+38018.2+9124.32+380.18+65355.2+55866.6</f>
        <v>331378.39999999997</v>
      </c>
      <c r="L19" s="16">
        <f>G19/G17*100</f>
        <v>87.692396895613811</v>
      </c>
      <c r="M19" s="4">
        <f t="shared" si="0"/>
        <v>84945.800000000047</v>
      </c>
      <c r="N19" s="25">
        <f t="shared" si="1"/>
        <v>13.562304668010466</v>
      </c>
      <c r="O19" s="9">
        <f t="shared" si="2"/>
        <v>0.91353192180948573</v>
      </c>
      <c r="P19" s="9">
        <f t="shared" si="3"/>
        <v>-53.832944333585829</v>
      </c>
      <c r="Q19" s="1"/>
    </row>
    <row r="20" spans="2:17" ht="25.5" customHeight="1" x14ac:dyDescent="0.25">
      <c r="B20" s="3" t="s">
        <v>11</v>
      </c>
      <c r="C20" s="4" t="s">
        <v>0</v>
      </c>
      <c r="D20" s="4" t="s">
        <v>0</v>
      </c>
      <c r="E20" s="4" t="s">
        <v>0</v>
      </c>
      <c r="F20" s="5" t="s">
        <v>0</v>
      </c>
      <c r="G20" s="5" t="s">
        <v>0</v>
      </c>
      <c r="H20" s="4" t="s">
        <v>0</v>
      </c>
      <c r="I20" s="5" t="s">
        <v>0</v>
      </c>
      <c r="J20" s="5" t="s">
        <v>0</v>
      </c>
      <c r="K20" s="5" t="s">
        <v>0</v>
      </c>
      <c r="L20" s="17" t="s">
        <v>0</v>
      </c>
      <c r="M20" s="6" t="s">
        <v>0</v>
      </c>
      <c r="N20" s="6" t="s">
        <v>0</v>
      </c>
      <c r="O20" s="6" t="s">
        <v>0</v>
      </c>
      <c r="P20" s="6" t="s">
        <v>0</v>
      </c>
      <c r="Q20" s="1"/>
    </row>
    <row r="21" spans="2:17" ht="24" x14ac:dyDescent="0.25">
      <c r="B21" s="18" t="s">
        <v>12</v>
      </c>
      <c r="C21" s="19">
        <v>14017616.539999999</v>
      </c>
      <c r="D21" s="19" t="s">
        <v>0</v>
      </c>
      <c r="E21" s="19">
        <v>15952153.060000001</v>
      </c>
      <c r="F21" s="17" t="s">
        <v>0</v>
      </c>
      <c r="G21" s="21">
        <v>14361554.460000001</v>
      </c>
      <c r="H21" s="21" t="s">
        <v>0</v>
      </c>
      <c r="I21" s="21">
        <v>14221149</v>
      </c>
      <c r="J21" s="21" t="s">
        <v>0</v>
      </c>
      <c r="K21" s="21">
        <v>13547514.800000001</v>
      </c>
      <c r="L21" s="17" t="s">
        <v>0</v>
      </c>
      <c r="M21" s="22">
        <f t="shared" si="0"/>
        <v>343937.92000000179</v>
      </c>
      <c r="N21" s="23" t="s">
        <v>0</v>
      </c>
      <c r="O21" s="23" t="s">
        <v>0</v>
      </c>
      <c r="P21" s="21" t="s">
        <v>0</v>
      </c>
      <c r="Q21" s="1"/>
    </row>
    <row r="22" spans="2:17" ht="24" x14ac:dyDescent="0.25">
      <c r="B22" s="3" t="s">
        <v>13</v>
      </c>
      <c r="C22" s="8">
        <f>C17/C21*100</f>
        <v>5.1564418810959998</v>
      </c>
      <c r="D22" s="7" t="s">
        <v>0</v>
      </c>
      <c r="E22" s="8">
        <f>E17/E21*100</f>
        <v>11.30792497548917</v>
      </c>
      <c r="F22" s="2" t="s">
        <v>0</v>
      </c>
      <c r="G22" s="12">
        <f>G17/G21*100</f>
        <v>5.6477988664745133</v>
      </c>
      <c r="H22" s="12" t="s">
        <v>0</v>
      </c>
      <c r="I22" s="12">
        <f>I17/I21*100</f>
        <v>5.5912894239417641</v>
      </c>
      <c r="J22" s="12" t="s">
        <v>0</v>
      </c>
      <c r="K22" s="12">
        <f>K17/K21*100</f>
        <v>2.7133892483365289</v>
      </c>
      <c r="L22" s="13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1"/>
    </row>
    <row r="23" spans="2:17" ht="36" x14ac:dyDescent="0.25">
      <c r="B23" s="3" t="s">
        <v>14</v>
      </c>
      <c r="C23" s="8">
        <f>C18/C21*100</f>
        <v>0.68822506112012682</v>
      </c>
      <c r="D23" s="7" t="s">
        <v>0</v>
      </c>
      <c r="E23" s="8">
        <f>E18/E21*100</f>
        <v>2.1448852622781942</v>
      </c>
      <c r="F23" s="2" t="s">
        <v>0</v>
      </c>
      <c r="G23" s="12">
        <f>G18/G21*100</f>
        <v>0.69510866861970599</v>
      </c>
      <c r="H23" s="12" t="s">
        <v>0</v>
      </c>
      <c r="I23" s="12">
        <f>I18/I21*100</f>
        <v>0.54401019214410873</v>
      </c>
      <c r="J23" s="12" t="s">
        <v>0</v>
      </c>
      <c r="K23" s="12">
        <f>K18/K21*100</f>
        <v>0.26734357212143445</v>
      </c>
      <c r="L23" s="13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1"/>
    </row>
    <row r="26" spans="2:17" x14ac:dyDescent="0.25">
      <c r="D26" s="28"/>
      <c r="E26" s="28"/>
      <c r="F26" s="28"/>
      <c r="G26" s="28"/>
      <c r="H26" s="28"/>
      <c r="I26" s="28"/>
      <c r="J26" s="28"/>
      <c r="K26" s="28"/>
      <c r="L26" s="28"/>
    </row>
    <row r="27" spans="2:17" x14ac:dyDescent="0.25">
      <c r="D27" s="29" t="s">
        <v>27</v>
      </c>
      <c r="E27" s="29"/>
      <c r="F27" s="29"/>
      <c r="G27" s="29"/>
      <c r="H27" s="29"/>
      <c r="I27" s="29"/>
      <c r="J27" s="29"/>
      <c r="K27" s="29" t="s">
        <v>25</v>
      </c>
      <c r="L27" s="29"/>
    </row>
  </sheetData>
  <mergeCells count="21">
    <mergeCell ref="M1:P1"/>
    <mergeCell ref="L2:P2"/>
    <mergeCell ref="L3:P3"/>
    <mergeCell ref="P8:P10"/>
    <mergeCell ref="N7:P7"/>
    <mergeCell ref="B5:P5"/>
    <mergeCell ref="B7:B10"/>
    <mergeCell ref="F7:F10"/>
    <mergeCell ref="L7:L10"/>
    <mergeCell ref="D7:D10"/>
    <mergeCell ref="C7:C10"/>
    <mergeCell ref="E7:E10"/>
    <mergeCell ref="G7:K7"/>
    <mergeCell ref="G8:G10"/>
    <mergeCell ref="I8:I10"/>
    <mergeCell ref="K8:K10"/>
    <mergeCell ref="H8:H10"/>
    <mergeCell ref="J8:J10"/>
    <mergeCell ref="N8:N10"/>
    <mergeCell ref="O8:O10"/>
    <mergeCell ref="M7:M10"/>
  </mergeCells>
  <pageMargins left="0.31496062992125984" right="0.51181102362204722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Анализ по направлениям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Сливина Оксана Владимировна</dc:creator>
  <cp:lastModifiedBy>Механошина Нина Александровна</cp:lastModifiedBy>
  <cp:lastPrinted>2016-11-22T11:10:25Z</cp:lastPrinted>
  <dcterms:created xsi:type="dcterms:W3CDTF">2016-11-03T10:34:28Z</dcterms:created>
  <dcterms:modified xsi:type="dcterms:W3CDTF">2016-11-22T11:10:29Z</dcterms:modified>
</cp:coreProperties>
</file>